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mc:AlternateContent xmlns:mc="http://schemas.openxmlformats.org/markup-compatibility/2006">
    <mc:Choice Requires="x15">
      <x15ac:absPath xmlns:x15ac="http://schemas.microsoft.com/office/spreadsheetml/2010/11/ac" url="\\Cdc\project\CCID_NCZVED_DFBMD_PulseNet\QAQC\QAQC_Manual\Pending_Drafts\Documents_in _Review\PND05\"/>
    </mc:Choice>
  </mc:AlternateContent>
  <xr:revisionPtr revIDLastSave="0" documentId="8_{5410F89B-EBF4-4A1F-AF0D-A48A070AFA03}" xr6:coauthVersionLast="47" xr6:coauthVersionMax="47" xr10:uidLastSave="{00000000-0000-0000-0000-000000000000}"/>
  <bookViews>
    <workbookView xWindow="-28920" yWindow="-120" windowWidth="29040" windowHeight="15840" tabRatio="899" xr2:uid="{00000000-000D-0000-FFFF-FFFF00000000}"/>
  </bookViews>
  <sheets>
    <sheet name="Initial dilution" sheetId="9" r:id="rId1"/>
    <sheet name="Normalization and Pooling" sheetId="8" r:id="rId2"/>
    <sheet name="MiSeq_SampleSheet" sheetId="11" r:id="rId3"/>
    <sheet name="Metrics" sheetId="14" r:id="rId4"/>
    <sheet name="Indices" sheetId="1" r:id="rId5"/>
  </sheets>
  <externalReferences>
    <externalReference r:id="rId6"/>
    <externalReference r:id="rId7"/>
    <externalReference r:id="rId8"/>
  </externalReferences>
  <definedNames>
    <definedName name="_xlnm._FilterDatabase" localSheetId="0" hidden="1">'Initial dilution'!$A$1:$P$26</definedName>
    <definedName name="CD_Lookup" localSheetId="3">#REF!</definedName>
    <definedName name="CD_Lookup">#REF!</definedName>
    <definedName name="IndexKits" localSheetId="3">#REF!</definedName>
    <definedName name="IndexKits">[1]Indices!$A$8:$A$12</definedName>
    <definedName name="LibraryVolume">'[2]Library Prep'!$D$65</definedName>
    <definedName name="LoadingConcentration">'[2]Library Prep'!$D$64</definedName>
    <definedName name="Molarity" localSheetId="3">'[3]Library Prep'!$D$135</definedName>
    <definedName name="Molarity">'[1]Library Prep'!$D$132</definedName>
    <definedName name="PoolConcentration" localSheetId="3">'[3]Library Prep'!$D$134</definedName>
    <definedName name="PoolConcentration">'[1]Library Prep'!$D$131</definedName>
    <definedName name="PoolDilution" localSheetId="3">'[3]Library Prep'!$D$136</definedName>
    <definedName name="PoolDilution">'[1]Library Prep'!$D$133</definedName>
    <definedName name="_xlnm.Print_Area" localSheetId="0">'Initial dilution'!$A$1:$P$42</definedName>
    <definedName name="UD_SetA_Lookup" localSheetId="3">#REF!</definedName>
    <definedName name="UD_SetA_Lookup">#REF!</definedName>
    <definedName name="UD_SetB_Lookup" localSheetId="3">#REF!</definedName>
    <definedName name="UD_SetB_Lookup">#REF!</definedName>
    <definedName name="UD_SetC_Lookup" localSheetId="3">#REF!</definedName>
    <definedName name="UD_SetC_Lookup">#REF!</definedName>
    <definedName name="UD_SetD_Lookup" localSheetId="3">#REF!</definedName>
    <definedName name="UD_SetD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4" l="1"/>
  <c r="G9" i="14"/>
  <c r="D9" i="14"/>
  <c r="B9" i="14"/>
  <c r="G18" i="11" l="1"/>
  <c r="G19" i="11"/>
  <c r="G20" i="11"/>
  <c r="G21" i="11"/>
  <c r="G22" i="11"/>
  <c r="G23" i="11"/>
  <c r="G24" i="11"/>
  <c r="G25" i="11"/>
  <c r="G26" i="11"/>
  <c r="G27" i="11"/>
  <c r="G28" i="11"/>
  <c r="G29" i="11"/>
  <c r="G30" i="11"/>
  <c r="G31" i="11"/>
  <c r="G32" i="11"/>
  <c r="G33" i="11"/>
  <c r="G34" i="11"/>
  <c r="G35" i="11"/>
  <c r="G36" i="11"/>
  <c r="G17" i="11"/>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C13" i="8"/>
  <c r="B13" i="8"/>
  <c r="D14" i="8"/>
  <c r="D15" i="8"/>
  <c r="D16" i="8"/>
  <c r="D17" i="8"/>
  <c r="D18" i="8"/>
  <c r="D19" i="8"/>
  <c r="D20" i="8"/>
  <c r="D21" i="8"/>
  <c r="D22" i="8"/>
  <c r="D23" i="8"/>
  <c r="D24" i="8"/>
  <c r="D25" i="8"/>
  <c r="D26" i="8"/>
  <c r="D27" i="8"/>
  <c r="D28" i="8"/>
  <c r="D29" i="8"/>
  <c r="D30" i="8"/>
  <c r="D31" i="8"/>
  <c r="D32" i="8"/>
  <c r="D13" i="8"/>
  <c r="I22" i="14"/>
  <c r="I23" i="14"/>
  <c r="I24" i="14"/>
  <c r="I25" i="14"/>
  <c r="I26" i="14"/>
  <c r="I27" i="14"/>
  <c r="I28" i="14"/>
  <c r="I29" i="14"/>
  <c r="I30" i="14"/>
  <c r="I31" i="14"/>
  <c r="I32" i="14"/>
  <c r="I33" i="14"/>
  <c r="I34" i="14"/>
  <c r="I35" i="14"/>
  <c r="I36" i="14"/>
  <c r="B4" i="8" l="1"/>
  <c r="B3" i="14" l="1"/>
  <c r="B2" i="14"/>
  <c r="B1" i="14"/>
  <c r="E31" i="9" l="1"/>
  <c r="H36" i="14"/>
  <c r="H35" i="14"/>
  <c r="H34" i="14"/>
  <c r="H33" i="14"/>
  <c r="H32" i="14"/>
  <c r="H31" i="14"/>
  <c r="H30" i="14"/>
  <c r="H29" i="14"/>
  <c r="H28" i="14"/>
  <c r="H27" i="14"/>
  <c r="H26" i="14"/>
  <c r="H25" i="14"/>
  <c r="H24" i="14"/>
  <c r="H23" i="14"/>
  <c r="H22" i="14"/>
  <c r="H21" i="14"/>
  <c r="I21" i="14" s="1"/>
  <c r="H20" i="14"/>
  <c r="I20" i="14" s="1"/>
  <c r="H19" i="14"/>
  <c r="I19" i="14" s="1"/>
  <c r="H18" i="14"/>
  <c r="I18" i="14" s="1"/>
  <c r="H17" i="14"/>
  <c r="I17" i="14" s="1"/>
  <c r="A12" i="11" l="1"/>
  <c r="A11" i="11"/>
  <c r="C33" i="11" l="1"/>
  <c r="D33" i="11" s="1"/>
  <c r="E33" i="11"/>
  <c r="F33" i="11" s="1"/>
  <c r="C34" i="11"/>
  <c r="D34" i="11" s="1"/>
  <c r="E34" i="11"/>
  <c r="F34" i="11" s="1"/>
  <c r="C35" i="11"/>
  <c r="D35" i="11" s="1"/>
  <c r="E35" i="11"/>
  <c r="F35" i="11" s="1"/>
  <c r="C36" i="11"/>
  <c r="D36" i="11" s="1"/>
  <c r="E36" i="11"/>
  <c r="F36" i="11" s="1"/>
  <c r="B2" i="11"/>
  <c r="B3" i="11"/>
  <c r="A18" i="11"/>
  <c r="A19" i="11"/>
  <c r="A20" i="11"/>
  <c r="A21" i="11"/>
  <c r="A22" i="11"/>
  <c r="A23" i="11"/>
  <c r="A24" i="11"/>
  <c r="A25" i="11"/>
  <c r="A26" i="11"/>
  <c r="A27" i="11"/>
  <c r="A28" i="11"/>
  <c r="A29" i="11"/>
  <c r="A30" i="11"/>
  <c r="A31" i="11"/>
  <c r="A32" i="11"/>
  <c r="A33" i="11"/>
  <c r="A34" i="11"/>
  <c r="A35" i="11"/>
  <c r="A36" i="11"/>
  <c r="A17" i="11"/>
  <c r="E18" i="11" l="1"/>
  <c r="F18" i="11" s="1"/>
  <c r="E19" i="11"/>
  <c r="F19" i="11" s="1"/>
  <c r="E20" i="11"/>
  <c r="F20" i="11" s="1"/>
  <c r="E21" i="11"/>
  <c r="F21" i="11" s="1"/>
  <c r="E22" i="11"/>
  <c r="F22" i="11" s="1"/>
  <c r="E23" i="11"/>
  <c r="F23" i="11" s="1"/>
  <c r="E24" i="11"/>
  <c r="F24" i="11" s="1"/>
  <c r="E25" i="11"/>
  <c r="F25" i="11" s="1"/>
  <c r="E26" i="11"/>
  <c r="F26" i="11" s="1"/>
  <c r="E27" i="11"/>
  <c r="F27" i="11" s="1"/>
  <c r="E28" i="11"/>
  <c r="F28" i="11" s="1"/>
  <c r="E29" i="11"/>
  <c r="F29" i="11" s="1"/>
  <c r="E30" i="11"/>
  <c r="F30" i="11" s="1"/>
  <c r="E31" i="11"/>
  <c r="F31" i="11" s="1"/>
  <c r="E32" i="11"/>
  <c r="F32" i="11" s="1"/>
  <c r="E17" i="11"/>
  <c r="F17" i="11" s="1"/>
  <c r="C32" i="11"/>
  <c r="D32"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17" i="11"/>
  <c r="D17" i="11" s="1"/>
  <c r="A13" i="8" l="1"/>
  <c r="A14" i="8" l="1"/>
  <c r="A15" i="8"/>
  <c r="A16" i="8"/>
  <c r="A17" i="8"/>
  <c r="A18" i="8"/>
  <c r="A19" i="8"/>
  <c r="A20" i="8"/>
  <c r="A21" i="8"/>
  <c r="A22" i="8"/>
  <c r="A23" i="8"/>
  <c r="A24" i="8"/>
  <c r="A25" i="8"/>
  <c r="A26" i="8"/>
  <c r="A27" i="8"/>
  <c r="A28" i="8"/>
  <c r="A29" i="8"/>
  <c r="A30" i="8"/>
  <c r="A31" i="8"/>
  <c r="A32" i="8"/>
  <c r="B5" i="8"/>
  <c r="B2" i="8"/>
  <c r="B3" i="8"/>
  <c r="J30" i="9"/>
  <c r="K30" i="9" s="1"/>
  <c r="G29" i="8"/>
  <c r="H29" i="8"/>
  <c r="I29" i="8" s="1"/>
  <c r="G30" i="8"/>
  <c r="H30" i="8" s="1"/>
  <c r="I30" i="8" s="1"/>
  <c r="G31" i="8"/>
  <c r="H31" i="8" s="1"/>
  <c r="I31" i="8" s="1"/>
  <c r="G32" i="8"/>
  <c r="H32" i="8"/>
  <c r="I32" i="8" s="1"/>
  <c r="J27" i="9"/>
  <c r="K27" i="9" s="1"/>
  <c r="J28" i="9"/>
  <c r="K28" i="9" s="1"/>
  <c r="J29" i="9"/>
  <c r="K29" i="9" s="1"/>
  <c r="J19" i="9"/>
  <c r="K19" i="9" s="1"/>
  <c r="J20" i="9"/>
  <c r="K20" i="9" s="1"/>
  <c r="J21" i="9"/>
  <c r="K21" i="9" s="1"/>
  <c r="J22" i="9"/>
  <c r="K22" i="9" s="1"/>
  <c r="J23" i="9"/>
  <c r="K23" i="9" s="1"/>
  <c r="J24" i="9"/>
  <c r="K24" i="9" s="1"/>
  <c r="J25" i="9"/>
  <c r="K25" i="9" s="1"/>
  <c r="J26" i="9"/>
  <c r="K26" i="9" s="1"/>
  <c r="G28" i="8"/>
  <c r="H28" i="8" s="1"/>
  <c r="I28" i="8" s="1"/>
  <c r="G27" i="8"/>
  <c r="H27" i="8"/>
  <c r="I27" i="8" s="1"/>
  <c r="G26" i="8"/>
  <c r="H26" i="8" s="1"/>
  <c r="I26" i="8" s="1"/>
  <c r="G25" i="8"/>
  <c r="H25" i="8"/>
  <c r="I25" i="8" s="1"/>
  <c r="G24" i="8"/>
  <c r="H24" i="8" s="1"/>
  <c r="I24" i="8" s="1"/>
  <c r="G23" i="8"/>
  <c r="H23" i="8"/>
  <c r="I23" i="8" s="1"/>
  <c r="G22" i="8"/>
  <c r="H22" i="8" s="1"/>
  <c r="I22" i="8" s="1"/>
  <c r="G21" i="8"/>
  <c r="H21" i="8" s="1"/>
  <c r="I21" i="8" s="1"/>
  <c r="G20" i="8"/>
  <c r="H20" i="8" s="1"/>
  <c r="I20" i="8" s="1"/>
  <c r="G19" i="8"/>
  <c r="H19" i="8"/>
  <c r="I19" i="8" s="1"/>
  <c r="G18" i="8"/>
  <c r="H18" i="8" s="1"/>
  <c r="I18" i="8" s="1"/>
  <c r="G17" i="8"/>
  <c r="H17" i="8" s="1"/>
  <c r="I17" i="8" s="1"/>
  <c r="G16" i="8"/>
  <c r="H16" i="8" s="1"/>
  <c r="I16" i="8" s="1"/>
  <c r="G15" i="8"/>
  <c r="H15" i="8" s="1"/>
  <c r="I15" i="8" s="1"/>
  <c r="G14" i="8"/>
  <c r="H14" i="8" s="1"/>
  <c r="I14" i="8" s="1"/>
  <c r="G13" i="8"/>
  <c r="H13" i="8" s="1"/>
  <c r="I13" i="8" s="1"/>
  <c r="J18" i="9"/>
  <c r="K18" i="9" s="1"/>
  <c r="J17" i="9"/>
  <c r="K17" i="9" s="1"/>
  <c r="J16" i="9"/>
  <c r="K16" i="9" s="1"/>
  <c r="J15" i="9"/>
  <c r="K15" i="9" s="1"/>
  <c r="J14" i="9"/>
  <c r="K14" i="9" s="1"/>
  <c r="J13" i="9"/>
  <c r="K13" i="9" s="1"/>
  <c r="J12" i="9"/>
  <c r="K12" i="9" s="1"/>
  <c r="J11" i="9"/>
  <c r="K11" i="9" s="1"/>
  <c r="D33" i="8" l="1"/>
  <c r="J28" i="8" s="1"/>
  <c r="K28" i="8" s="1"/>
  <c r="J14" i="8" l="1"/>
  <c r="K14" i="8" s="1"/>
  <c r="J24" i="8"/>
  <c r="K24" i="8" s="1"/>
  <c r="J17" i="8"/>
  <c r="K17" i="8" s="1"/>
  <c r="J23" i="8"/>
  <c r="K23" i="8" s="1"/>
  <c r="J25" i="8"/>
  <c r="K25" i="8" s="1"/>
  <c r="J30" i="8"/>
  <c r="K30" i="8" s="1"/>
  <c r="J13" i="8"/>
  <c r="K13" i="8" s="1"/>
  <c r="J22" i="8"/>
  <c r="K22" i="8" s="1"/>
  <c r="J19" i="8"/>
  <c r="K19" i="8" s="1"/>
  <c r="J18" i="8"/>
  <c r="K18" i="8" s="1"/>
  <c r="J27" i="8"/>
  <c r="K27" i="8" s="1"/>
  <c r="J15" i="8"/>
  <c r="K15" i="8" s="1"/>
  <c r="J31" i="8"/>
  <c r="K31" i="8" s="1"/>
  <c r="J26" i="8"/>
  <c r="K26" i="8" s="1"/>
  <c r="J32" i="8"/>
  <c r="K32" i="8" s="1"/>
  <c r="J20" i="8"/>
  <c r="K20" i="8" s="1"/>
  <c r="J21" i="8"/>
  <c r="K21" i="8" s="1"/>
  <c r="J16" i="8"/>
  <c r="K16" i="8" s="1"/>
  <c r="J29" i="8"/>
  <c r="K29" i="8" s="1"/>
</calcChain>
</file>

<file path=xl/sharedStrings.xml><?xml version="1.0" encoding="utf-8"?>
<sst xmlns="http://schemas.openxmlformats.org/spreadsheetml/2006/main" count="552" uniqueCount="321">
  <si>
    <t>Initial Dilution Worksheet</t>
  </si>
  <si>
    <t>Instructions</t>
  </si>
  <si>
    <t>Key</t>
  </si>
  <si>
    <t>Dilution calculation:  V1 = (V2C2)/C1</t>
  </si>
  <si>
    <t>Run ID</t>
  </si>
  <si>
    <t>CDC-MXXXX-240711</t>
  </si>
  <si>
    <t>Starting with this sheet, and moving from top to bottom, fill in all tan shaded cells.</t>
  </si>
  <si>
    <t>White cells: Fillable</t>
  </si>
  <si>
    <t>Where V1 = volume of stock needed for dilution</t>
  </si>
  <si>
    <t>Sample Plate Name</t>
  </si>
  <si>
    <t>Blue cells: Formulas</t>
  </si>
  <si>
    <t>C1 = stock concentration</t>
  </si>
  <si>
    <t>Sample Sheet Name</t>
  </si>
  <si>
    <t>Dark gray cells: Optional</t>
  </si>
  <si>
    <t>V2 = 20 ul</t>
  </si>
  <si>
    <t>Sequencing Kit Type/Chemistry</t>
  </si>
  <si>
    <t>500c v2</t>
  </si>
  <si>
    <t>Tan cells: No edits</t>
  </si>
  <si>
    <t>C2 = 10 ng/ul</t>
  </si>
  <si>
    <t>Library Prep Date</t>
  </si>
  <si>
    <t>Technician</t>
  </si>
  <si>
    <t>ALS</t>
  </si>
  <si>
    <t>Serial Dilutions for Nextera normalization</t>
  </si>
  <si>
    <t>Optional</t>
  </si>
  <si>
    <t>Set B</t>
  </si>
  <si>
    <t>10 ng/ul (20 ul total volume)</t>
  </si>
  <si>
    <t>1 ng/ul</t>
  </si>
  <si>
    <t>0.2 ng/ul</t>
  </si>
  <si>
    <t>Well position</t>
  </si>
  <si>
    <t>Sample ID</t>
  </si>
  <si>
    <t>Organism</t>
  </si>
  <si>
    <t>Project ID</t>
  </si>
  <si>
    <t>Genome Size Estimate (Mbp)</t>
  </si>
  <si>
    <t>Purity (260/280 ratio)</t>
  </si>
  <si>
    <t>Input DNA Qubit Reading (ng/µl)</t>
  </si>
  <si>
    <t>Index 1</t>
  </si>
  <si>
    <t>Index 2</t>
  </si>
  <si>
    <t>DNA</t>
  </si>
  <si>
    <t>Diluent_x000D_
(dH2O)</t>
  </si>
  <si>
    <t>A01</t>
  </si>
  <si>
    <t>D5480-CDC-MXXXX-240711</t>
  </si>
  <si>
    <t>Campylobacter</t>
  </si>
  <si>
    <t>B-N716</t>
  </si>
  <si>
    <t>B-S502</t>
  </si>
  <si>
    <t>B01</t>
  </si>
  <si>
    <t>03-98-CDC-MXXXX-240711</t>
  </si>
  <si>
    <t>Escherichia</t>
  </si>
  <si>
    <t>B-N722</t>
  </si>
  <si>
    <t>B-S510</t>
  </si>
  <si>
    <t>C01</t>
  </si>
  <si>
    <t>C6472-CDC-MXXXX-240711</t>
  </si>
  <si>
    <t>Salmonella</t>
  </si>
  <si>
    <t>D01</t>
  </si>
  <si>
    <t>H8394-CDC-MXXXX-240711</t>
  </si>
  <si>
    <t>Listeria</t>
  </si>
  <si>
    <t>E01</t>
  </si>
  <si>
    <t>K3430-CDC-MXXXX-240711</t>
  </si>
  <si>
    <t>Vibrio</t>
  </si>
  <si>
    <t>F01</t>
  </si>
  <si>
    <t>G01</t>
  </si>
  <si>
    <t>H01</t>
  </si>
  <si>
    <t>A02</t>
  </si>
  <si>
    <t>B02</t>
  </si>
  <si>
    <t>C02</t>
  </si>
  <si>
    <t>D02</t>
  </si>
  <si>
    <t>E02</t>
  </si>
  <si>
    <t>F02</t>
  </si>
  <si>
    <t>G02</t>
  </si>
  <si>
    <t>H02</t>
  </si>
  <si>
    <t>Total Genome:</t>
  </si>
  <si>
    <t>v7</t>
  </si>
  <si>
    <t>Notes:</t>
  </si>
  <si>
    <t>Reagents</t>
  </si>
  <si>
    <t>Lot no.</t>
  </si>
  <si>
    <t>Exp. Date</t>
  </si>
  <si>
    <t>TD Buffer</t>
  </si>
  <si>
    <t>ATM</t>
  </si>
  <si>
    <t>NT Buffer</t>
  </si>
  <si>
    <t>NPM</t>
  </si>
  <si>
    <t>Indices</t>
  </si>
  <si>
    <t>Beads</t>
  </si>
  <si>
    <t>RSB</t>
  </si>
  <si>
    <t>EBT</t>
  </si>
  <si>
    <t>Normalization and Pooling Worksheet</t>
  </si>
  <si>
    <t>Pooling Factor:  Proportion of sample genome size relative to total DNA load</t>
  </si>
  <si>
    <t xml:space="preserve">Pooling Volume: </t>
  </si>
  <si>
    <t>Pooling Factor * 50 ul pool</t>
  </si>
  <si>
    <t>ng/uL to nM conversion factor (nm*uL/ng):</t>
  </si>
  <si>
    <t>Date</t>
  </si>
  <si>
    <t>Dilution conc (nM):</t>
  </si>
  <si>
    <t>Dilution volume (uL):</t>
  </si>
  <si>
    <t>NOTE:  All sample names should end with Plate ID (eg. 2012K-0644_1-M947-13-001)</t>
  </si>
  <si>
    <t>Pooling volume (uL):</t>
  </si>
  <si>
    <t>Available dilution conc (nM):</t>
  </si>
  <si>
    <t>Optional pre-clean up Qubit</t>
  </si>
  <si>
    <t>Qubit Output</t>
  </si>
  <si>
    <t>For 50 ul of 2nM, 3nM, or 4nM</t>
  </si>
  <si>
    <t>Pooling Factor</t>
  </si>
  <si>
    <t>Pooling Volume (50ul)</t>
  </si>
  <si>
    <t>Comments</t>
  </si>
  <si>
    <t>(ng/uL)</t>
  </si>
  <si>
    <t>nM</t>
  </si>
  <si>
    <t>Sample</t>
  </si>
  <si>
    <t>Diluent (EBT)</t>
  </si>
  <si>
    <t>Total DNA load:</t>
  </si>
  <si>
    <t>NOTE: pooling volume factors in genome size contribution to overall DNA load</t>
  </si>
  <si>
    <t>Lot #</t>
  </si>
  <si>
    <t>Exp date</t>
  </si>
  <si>
    <t>Incorporation buffer</t>
  </si>
  <si>
    <t>MiSeq cartridge</t>
  </si>
  <si>
    <t>Flow cell</t>
  </si>
  <si>
    <t>Post-Run Metrics</t>
  </si>
  <si>
    <t>Cluster Density (K/mm2)</t>
  </si>
  <si>
    <t>Clusters Passing Filter (%)</t>
  </si>
  <si>
    <t>Q30  (%)</t>
  </si>
  <si>
    <t>Estimated Yield</t>
  </si>
  <si>
    <t>[Header]</t>
  </si>
  <si>
    <t>Experiment Name</t>
  </si>
  <si>
    <t>Module</t>
  </si>
  <si>
    <t>GenerateFASTQ - 3.1.0</t>
  </si>
  <si>
    <t>Workflow</t>
  </si>
  <si>
    <t>GenerateFASTQ</t>
  </si>
  <si>
    <t>Library Prep Kit</t>
  </si>
  <si>
    <t>Nextera XT</t>
  </si>
  <si>
    <t>Index Kit</t>
  </si>
  <si>
    <t>Nextera XT v2 Index Kit Sets A B C D</t>
  </si>
  <si>
    <t>Description</t>
  </si>
  <si>
    <t>Chemistry</t>
  </si>
  <si>
    <t>Amplicon</t>
  </si>
  <si>
    <t>[Reads]</t>
  </si>
  <si>
    <t>[Settings]</t>
  </si>
  <si>
    <t>adapter</t>
  </si>
  <si>
    <t>CTGTCTCTTATACACATCT</t>
  </si>
  <si>
    <t>[Data]</t>
  </si>
  <si>
    <t>Sample_ID</t>
  </si>
  <si>
    <t>I7_Index_ID</t>
  </si>
  <si>
    <t>index</t>
  </si>
  <si>
    <t>I5_Index_ID</t>
  </si>
  <si>
    <t>index2</t>
  </si>
  <si>
    <t>Sample_Project</t>
  </si>
  <si>
    <t>Run Name</t>
  </si>
  <si>
    <t>Run Start Date</t>
  </si>
  <si>
    <t xml:space="preserve"> - Copy values from the "Indexing QC" tab in SAV into the table below as plain text. The PF Reads value will be the same for all samples. (Note: In BaseSpace, select the "Run" and under "File" select "Download" &gt; "Run". Select file type as "SAV" and open in "SAV" desktop version. The values can then be copied from the "Indexing QC" tab in SAV into the table below as plain text.</t>
  </si>
  <si>
    <t>Reagent Kit</t>
  </si>
  <si>
    <t xml:space="preserve"> - Ensure samples are in the same order and format as listed in the Library Prep tab, with the correct genome size assigned.</t>
  </si>
  <si>
    <t>Run Metrics:</t>
  </si>
  <si>
    <t>Recommended Cluster Density
(K/mm^2)</t>
  </si>
  <si>
    <t>Recommended Q30 %</t>
  </si>
  <si>
    <t>Clusters Passing Filter</t>
  </si>
  <si>
    <t>Estimated Yield (Gb)</t>
  </si>
  <si>
    <r>
      <t xml:space="preserve"> - If all cells are filled in appropriately, the total number of reads and coverage will be auto-populated</t>
    </r>
    <r>
      <rPr>
        <sz val="11"/>
        <rFont val="Calibri"/>
        <family val="2"/>
        <scheme val="minor"/>
      </rPr>
      <t xml:space="preserve"> and samples failing covereage will be</t>
    </r>
    <r>
      <rPr>
        <sz val="11"/>
        <color rgb="FFFF0000"/>
        <rFont val="Calibri"/>
        <family val="2"/>
        <scheme val="minor"/>
      </rPr>
      <t xml:space="preserve"> </t>
    </r>
    <r>
      <rPr>
        <sz val="11"/>
        <rFont val="Calibri"/>
        <family val="2"/>
        <scheme val="minor"/>
      </rPr>
      <t xml:space="preserve">highlighted </t>
    </r>
    <r>
      <rPr>
        <sz val="11"/>
        <color rgb="FFFF0000"/>
        <rFont val="Calibri"/>
        <family val="2"/>
        <scheme val="minor"/>
      </rPr>
      <t>red</t>
    </r>
    <r>
      <rPr>
        <sz val="11"/>
        <rFont val="Calibri"/>
        <family val="2"/>
        <scheme val="minor"/>
      </rPr>
      <t>.</t>
    </r>
  </si>
  <si>
    <t>MiSeq v2, Nano, Micro</t>
  </si>
  <si>
    <t>MiSeq v3, 600c</t>
  </si>
  <si>
    <t>500 v2, Nano</t>
  </si>
  <si>
    <t>300c v2, Micro</t>
  </si>
  <si>
    <t>600c v3</t>
  </si>
  <si>
    <t>800-1200</t>
  </si>
  <si>
    <t>1200 - 1400</t>
  </si>
  <si>
    <t>≥ 75%</t>
  </si>
  <si>
    <t>≥ 80%</t>
  </si>
  <si>
    <t>≥ 70%</t>
  </si>
  <si>
    <r>
      <rPr>
        <b/>
        <sz val="14"/>
        <rFont val="Calibri"/>
        <family val="2"/>
        <scheme val="minor"/>
      </rPr>
      <t>≥</t>
    </r>
    <r>
      <rPr>
        <b/>
        <sz val="11"/>
        <rFont val="Calibri"/>
        <family val="2"/>
        <scheme val="minor"/>
      </rPr>
      <t xml:space="preserve"> 80%</t>
    </r>
  </si>
  <si>
    <t xml:space="preserve">Note: these coverage calculations assume all samples have expected read length of half the number of cycles (i.e. 150bp read length for 300 cycles or 250bp read lengths for 500 cycles)  and are only accurate when using LRM version 3.0 or later. These calculations can overestimate coverage for underperfoming samples. </t>
  </si>
  <si>
    <t>Minimum Coverage:</t>
  </si>
  <si>
    <t>Escherichia/Shigella</t>
  </si>
  <si>
    <t>40X</t>
  </si>
  <si>
    <t>30X</t>
  </si>
  <si>
    <t>20X</t>
  </si>
  <si>
    <t>Estimated Coverage</t>
  </si>
  <si>
    <t>Index Number</t>
  </si>
  <si>
    <t>State Key</t>
  </si>
  <si>
    <t>Project</t>
  </si>
  <si>
    <t>Index 1 (I7)</t>
  </si>
  <si>
    <t>Index 2 (I5)</t>
  </si>
  <si>
    <t>% Reads Identified (PF)</t>
  </si>
  <si>
    <t>PF Reads</t>
  </si>
  <si>
    <t>Total # of Reads</t>
  </si>
  <si>
    <t>ACTCGCTA</t>
  </si>
  <si>
    <t>CTCTCTAT</t>
  </si>
  <si>
    <t>Estimated genome sizes by Genus (species) in bp</t>
  </si>
  <si>
    <t>Vibrio parahaemolyticus</t>
  </si>
  <si>
    <t>Vibrio vulnificus</t>
  </si>
  <si>
    <t>Vibrio cholerae</t>
  </si>
  <si>
    <t>62015K-125</t>
  </si>
  <si>
    <t>2015K-1254</t>
  </si>
  <si>
    <t>IndexName</t>
  </si>
  <si>
    <t>BasesForSampleSheet</t>
  </si>
  <si>
    <t>Index Rotation</t>
  </si>
  <si>
    <t>Set A</t>
  </si>
  <si>
    <t>Set C</t>
  </si>
  <si>
    <t>Set D</t>
  </si>
  <si>
    <t>A-N701</t>
  </si>
  <si>
    <t>TAAGGCGA</t>
  </si>
  <si>
    <t>A-N702</t>
  </si>
  <si>
    <t>CGTACTAG</t>
  </si>
  <si>
    <t>A-S502</t>
  </si>
  <si>
    <t>C-N701</t>
  </si>
  <si>
    <t>C-S513</t>
  </si>
  <si>
    <t>D-N716</t>
  </si>
  <si>
    <t>D-S513</t>
  </si>
  <si>
    <t>A-N703</t>
  </si>
  <si>
    <t>AGGCAGAA</t>
  </si>
  <si>
    <t>A-S503</t>
  </si>
  <si>
    <t>B-N718</t>
  </si>
  <si>
    <t>B-S503</t>
  </si>
  <si>
    <t>C-N702</t>
  </si>
  <si>
    <t>C-S515</t>
  </si>
  <si>
    <t>D-N718</t>
  </si>
  <si>
    <t>D-S515</t>
  </si>
  <si>
    <t>A-N704</t>
  </si>
  <si>
    <t>TCCTGAGC</t>
  </si>
  <si>
    <t>A-S505</t>
  </si>
  <si>
    <t>B-N719</t>
  </si>
  <si>
    <t>B-S505</t>
  </si>
  <si>
    <t>C-N703</t>
  </si>
  <si>
    <t>C-S516</t>
  </si>
  <si>
    <t>D-N719</t>
  </si>
  <si>
    <t>D-S516</t>
  </si>
  <si>
    <t>A-N705</t>
  </si>
  <si>
    <t>GGACTCCT</t>
  </si>
  <si>
    <t>A-S506</t>
  </si>
  <si>
    <t>B-N720</t>
  </si>
  <si>
    <t>B-S506</t>
  </si>
  <si>
    <t>C-N704</t>
  </si>
  <si>
    <t>C-S517</t>
  </si>
  <si>
    <t>D-N720</t>
  </si>
  <si>
    <t>D-S517</t>
  </si>
  <si>
    <t>A-N706</t>
  </si>
  <si>
    <t>TAGGCATG</t>
  </si>
  <si>
    <t>A-S507</t>
  </si>
  <si>
    <t>B-N721</t>
  </si>
  <si>
    <t>B-S507</t>
  </si>
  <si>
    <t>C-N705</t>
  </si>
  <si>
    <t>C-S518</t>
  </si>
  <si>
    <t>D-N721</t>
  </si>
  <si>
    <t>D-S518</t>
  </si>
  <si>
    <t>A-N707</t>
  </si>
  <si>
    <t>CTCTCTAC</t>
  </si>
  <si>
    <t>A-S508</t>
  </si>
  <si>
    <t>B-S508</t>
  </si>
  <si>
    <t>C-N706</t>
  </si>
  <si>
    <t>C-S520</t>
  </si>
  <si>
    <t>D-N722</t>
  </si>
  <si>
    <t>D-S520</t>
  </si>
  <si>
    <t>A-N710</t>
  </si>
  <si>
    <t>CGAGGCTG</t>
  </si>
  <si>
    <t>A-S510</t>
  </si>
  <si>
    <t>B-N723</t>
  </si>
  <si>
    <t>C-N707</t>
  </si>
  <si>
    <t>C-S521</t>
  </si>
  <si>
    <t>D-N723</t>
  </si>
  <si>
    <t>D-S521</t>
  </si>
  <si>
    <t>A-N711</t>
  </si>
  <si>
    <t>AAGAGGCA</t>
  </si>
  <si>
    <t>A-S511</t>
  </si>
  <si>
    <t>B-N724</t>
  </si>
  <si>
    <t>B-S511</t>
  </si>
  <si>
    <t>C-N710</t>
  </si>
  <si>
    <t>C-S522</t>
  </si>
  <si>
    <t>D-N724</t>
  </si>
  <si>
    <t>D-S522</t>
  </si>
  <si>
    <t>A-N712</t>
  </si>
  <si>
    <t>GTAGAGGA</t>
  </si>
  <si>
    <t>B-N726</t>
  </si>
  <si>
    <t>C-N711</t>
  </si>
  <si>
    <t>D-N726</t>
  </si>
  <si>
    <t>A-N714</t>
  </si>
  <si>
    <t>GCTCATGA</t>
  </si>
  <si>
    <t>B-N727</t>
  </si>
  <si>
    <t>C-N712</t>
  </si>
  <si>
    <t>D-N727</t>
  </si>
  <si>
    <t>A-N715</t>
  </si>
  <si>
    <t>ATCTCAGG</t>
  </si>
  <si>
    <t>B-N728</t>
  </si>
  <si>
    <t>C-N714</t>
  </si>
  <si>
    <t>D-N728</t>
  </si>
  <si>
    <t>B-N729</t>
  </si>
  <si>
    <t>C-N715</t>
  </si>
  <si>
    <t>D-N729</t>
  </si>
  <si>
    <t>GGAGCTAC</t>
  </si>
  <si>
    <t>GCGTAGTA</t>
  </si>
  <si>
    <t>CGGAGCCT</t>
  </si>
  <si>
    <t>TACGCTGC</t>
  </si>
  <si>
    <t>ATGCGCAG</t>
  </si>
  <si>
    <t>TAGCGCTC</t>
  </si>
  <si>
    <t>ACTGAGCG</t>
  </si>
  <si>
    <t>CCTAAGAC</t>
  </si>
  <si>
    <t>CGATCAGT</t>
  </si>
  <si>
    <t>TGCAGCTA</t>
  </si>
  <si>
    <t>TCGACGTC</t>
  </si>
  <si>
    <t>TATCCTCT</t>
  </si>
  <si>
    <t>GTAAGGAG</t>
  </si>
  <si>
    <t>ACTGCATA</t>
  </si>
  <si>
    <t>AAGGAGTA</t>
  </si>
  <si>
    <t>CTAAGCCT</t>
  </si>
  <si>
    <t>CGTCTAAT</t>
  </si>
  <si>
    <t>TCTCTCCG</t>
  </si>
  <si>
    <t>TCGACTAG</t>
  </si>
  <si>
    <t>TTCTAGCT</t>
  </si>
  <si>
    <t>CCTAGAGT</t>
  </si>
  <si>
    <t>GCGTAAGA</t>
  </si>
  <si>
    <t>CTATTAAG</t>
  </si>
  <si>
    <t>AAGGCTAT</t>
  </si>
  <si>
    <t>GAGCCTTA</t>
  </si>
  <si>
    <t>TTATGCGA</t>
  </si>
  <si>
    <t>Reagent kit quality parameters</t>
  </si>
  <si>
    <t>300 cycles - v2</t>
  </si>
  <si>
    <t>500 cycles - v2/v3</t>
  </si>
  <si>
    <t>600 cycles - v3</t>
  </si>
  <si>
    <t>300 cycles - Micro</t>
  </si>
  <si>
    <t>300 cycles - Nano</t>
  </si>
  <si>
    <t>500 cycles - Nano</t>
  </si>
  <si>
    <t>Q30</t>
  </si>
  <si>
    <t>&gt; 80%</t>
  </si>
  <si>
    <t>4.5 - 5.1</t>
  </si>
  <si>
    <t>&gt; 75%</t>
  </si>
  <si>
    <t>7.5 - 13.0</t>
  </si>
  <si>
    <t>&gt; 70%</t>
  </si>
  <si>
    <t>13.2 - 15</t>
  </si>
  <si>
    <t>300 Mb</t>
  </si>
  <si>
    <t>500 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</si>
</sst>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0000"/>
      <name val="Calibri"/>
      <family val="2"/>
      <scheme val="minor"/>
    </font>
    <font>
      <sz val="11"/>
      <color rgb="FF333333"/>
      <name val="Calibri"/>
      <family val="2"/>
      <scheme val="minor"/>
    </font>
    <font>
      <sz val="8"/>
      <name val="Calibri"/>
      <family val="2"/>
      <scheme val="minor"/>
    </font>
    <font>
      <sz val="11"/>
      <color theme="1"/>
      <name val="Calibri"/>
      <family val="2"/>
      <scheme val="minor"/>
    </font>
    <font>
      <sz val="11"/>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rgb="FFFF99CC"/>
        <bgColor indexed="64"/>
      </patternFill>
    </fill>
    <fill>
      <patternFill patternType="solid">
        <fgColor theme="2"/>
        <bgColor indexed="64"/>
      </patternFill>
    </fill>
    <fill>
      <patternFill patternType="solid">
        <fgColor theme="4" tint="0.79998168889431442"/>
        <bgColor indexed="64"/>
      </patternFill>
    </fill>
    <fill>
      <patternFill patternType="solid">
        <fgColor rgb="FFE7E6E6"/>
        <bgColor indexed="64"/>
      </patternFill>
    </fill>
    <fill>
      <patternFill patternType="solid">
        <fgColor rgb="FFAEAAAA"/>
        <bgColor indexed="64"/>
      </patternFill>
    </fill>
    <fill>
      <patternFill patternType="solid">
        <fgColor theme="2" tint="-0.249977111117893"/>
        <bgColor indexed="64"/>
      </patternFill>
    </fill>
    <fill>
      <patternFill patternType="solid">
        <fgColor theme="1"/>
        <bgColor indexed="64"/>
      </patternFill>
    </fill>
    <fill>
      <patternFill patternType="solid">
        <fgColor theme="0" tint="-4.9989318521683403E-2"/>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rgb="FFDDDDDD"/>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rgb="FFDDDDDD"/>
      </left>
      <right/>
      <top/>
      <bottom style="medium">
        <color indexed="64"/>
      </bottom>
      <diagonal/>
    </border>
    <border>
      <left/>
      <right/>
      <top style="double">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295">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right"/>
    </xf>
    <xf numFmtId="14" fontId="0" fillId="0" borderId="0" xfId="0" applyNumberFormat="1"/>
    <xf numFmtId="0" fontId="0" fillId="0" borderId="3" xfId="0" applyBorder="1"/>
    <xf numFmtId="0" fontId="0" fillId="0" borderId="15" xfId="0" applyBorder="1"/>
    <xf numFmtId="0" fontId="0" fillId="0" borderId="12" xfId="0" applyBorder="1"/>
    <xf numFmtId="0" fontId="2" fillId="0" borderId="0" xfId="0" applyFont="1"/>
    <xf numFmtId="0" fontId="0" fillId="0" borderId="0" xfId="0" applyProtection="1">
      <protection locked="0"/>
    </xf>
    <xf numFmtId="164" fontId="0" fillId="0" borderId="0" xfId="0" applyNumberFormat="1"/>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0" fillId="0" borderId="0" xfId="0" applyAlignment="1">
      <alignment horizontal="left" wrapText="1"/>
    </xf>
    <xf numFmtId="0" fontId="1" fillId="0" borderId="0" xfId="0" applyFont="1" applyAlignment="1">
      <alignment horizontal="center"/>
    </xf>
    <xf numFmtId="0" fontId="3" fillId="0" borderId="0" xfId="0" applyFont="1" applyAlignment="1">
      <alignment horizontal="center" vertical="top" wrapText="1"/>
    </xf>
    <xf numFmtId="0" fontId="4" fillId="0" borderId="0" xfId="0" applyFont="1"/>
    <xf numFmtId="0" fontId="0" fillId="0" borderId="0" xfId="0" applyAlignment="1">
      <alignment horizontal="center" vertical="center"/>
    </xf>
    <xf numFmtId="0" fontId="0" fillId="0" borderId="19" xfId="0" applyBorder="1" applyAlignment="1">
      <alignment horizontal="center"/>
    </xf>
    <xf numFmtId="0" fontId="0" fillId="0" borderId="15" xfId="0" applyBorder="1" applyAlignment="1">
      <alignment horizontal="center"/>
    </xf>
    <xf numFmtId="0" fontId="0" fillId="0" borderId="24" xfId="0" applyBorder="1" applyAlignment="1">
      <alignment horizontal="center"/>
    </xf>
    <xf numFmtId="0" fontId="1" fillId="0" borderId="15" xfId="0" applyFont="1" applyBorder="1"/>
    <xf numFmtId="0" fontId="1" fillId="3" borderId="18" xfId="0" applyFont="1" applyFill="1" applyBorder="1" applyAlignment="1">
      <alignment horizontal="right"/>
    </xf>
    <xf numFmtId="0" fontId="1" fillId="3" borderId="19" xfId="0" applyFont="1" applyFill="1" applyBorder="1" applyAlignment="1">
      <alignment horizontal="right"/>
    </xf>
    <xf numFmtId="14" fontId="0" fillId="4" borderId="24" xfId="0" applyNumberFormat="1" applyFill="1" applyBorder="1" applyAlignment="1">
      <alignment horizontal="left"/>
    </xf>
    <xf numFmtId="0" fontId="1" fillId="3" borderId="47" xfId="0" applyFont="1" applyFill="1" applyBorder="1" applyAlignment="1">
      <alignment horizontal="right"/>
    </xf>
    <xf numFmtId="14" fontId="0" fillId="4" borderId="21" xfId="0" applyNumberFormat="1" applyFill="1" applyBorder="1" applyAlignment="1">
      <alignment horizontal="left"/>
    </xf>
    <xf numFmtId="0" fontId="1" fillId="3" borderId="25" xfId="0" applyFont="1" applyFill="1" applyBorder="1" applyAlignment="1">
      <alignment horizontal="center"/>
    </xf>
    <xf numFmtId="0" fontId="1" fillId="3" borderId="55" xfId="0" applyFont="1" applyFill="1" applyBorder="1" applyAlignment="1">
      <alignment horizontal="center"/>
    </xf>
    <xf numFmtId="0" fontId="1" fillId="3" borderId="20" xfId="0" applyFont="1" applyFill="1" applyBorder="1" applyAlignment="1">
      <alignment horizontal="center"/>
    </xf>
    <xf numFmtId="0" fontId="1" fillId="3" borderId="56" xfId="0" applyFont="1" applyFill="1" applyBorder="1" applyAlignment="1">
      <alignment horizontal="center"/>
    </xf>
    <xf numFmtId="0" fontId="3" fillId="3" borderId="3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0" fillId="0" borderId="0" xfId="0" applyAlignment="1">
      <alignment vertical="center" wrapText="1"/>
    </xf>
    <xf numFmtId="0" fontId="3" fillId="3" borderId="14"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left" vertical="top" wrapText="1"/>
    </xf>
    <xf numFmtId="0" fontId="3" fillId="3" borderId="3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23" xfId="0" applyFont="1" applyBorder="1" applyAlignment="1">
      <alignment horizontal="left" vertical="top" wrapText="1"/>
    </xf>
    <xf numFmtId="1" fontId="5" fillId="4" borderId="9" xfId="0" applyNumberFormat="1" applyFont="1" applyFill="1" applyBorder="1" applyAlignment="1">
      <alignment horizontal="center" vertical="top" wrapText="1"/>
    </xf>
    <xf numFmtId="2" fontId="0" fillId="4" borderId="60" xfId="0" applyNumberFormat="1" applyFill="1" applyBorder="1" applyAlignment="1">
      <alignment horizontal="center"/>
    </xf>
    <xf numFmtId="1" fontId="5" fillId="4" borderId="15" xfId="0" applyNumberFormat="1" applyFont="1" applyFill="1" applyBorder="1" applyAlignment="1">
      <alignment horizontal="center" vertical="top" wrapText="1"/>
    </xf>
    <xf numFmtId="1" fontId="8" fillId="4" borderId="15" xfId="0" applyNumberFormat="1" applyFont="1" applyFill="1" applyBorder="1" applyAlignment="1">
      <alignment horizontal="center" vertical="top" wrapText="1"/>
    </xf>
    <xf numFmtId="1" fontId="5" fillId="4" borderId="13" xfId="0" applyNumberFormat="1" applyFont="1" applyFill="1" applyBorder="1" applyAlignment="1">
      <alignment horizontal="center" vertical="top" wrapText="1"/>
    </xf>
    <xf numFmtId="0" fontId="0" fillId="0" borderId="0" xfId="0" applyAlignment="1">
      <alignment vertical="top" wrapText="1"/>
    </xf>
    <xf numFmtId="14" fontId="0" fillId="4" borderId="20" xfId="0" applyNumberFormat="1" applyFill="1" applyBorder="1" applyAlignment="1">
      <alignment horizontal="left"/>
    </xf>
    <xf numFmtId="0" fontId="0" fillId="0" borderId="53" xfId="0" applyBorder="1" applyAlignment="1">
      <alignment vertical="center" wrapText="1"/>
    </xf>
    <xf numFmtId="0" fontId="5" fillId="0" borderId="64" xfId="0" applyFont="1" applyBorder="1" applyAlignment="1">
      <alignment horizontal="left" vertical="top" wrapText="1"/>
    </xf>
    <xf numFmtId="0" fontId="0" fillId="4" borderId="9" xfId="0" applyFill="1" applyBorder="1" applyAlignment="1">
      <alignment horizontal="center"/>
    </xf>
    <xf numFmtId="0" fontId="0" fillId="4" borderId="9" xfId="0" applyFill="1" applyBorder="1"/>
    <xf numFmtId="164" fontId="0" fillId="4" borderId="7" xfId="0" applyNumberFormat="1" applyFill="1" applyBorder="1" applyAlignment="1">
      <alignment horizontal="center"/>
    </xf>
    <xf numFmtId="164" fontId="0" fillId="4" borderId="8" xfId="0" applyNumberFormat="1" applyFill="1" applyBorder="1" applyAlignment="1">
      <alignment horizontal="center"/>
    </xf>
    <xf numFmtId="0" fontId="5" fillId="0" borderId="5" xfId="0" applyFont="1" applyBorder="1" applyAlignment="1">
      <alignment horizontal="left" vertical="top" wrapText="1"/>
    </xf>
    <xf numFmtId="0" fontId="0" fillId="0" borderId="5" xfId="0" applyBorder="1" applyAlignment="1">
      <alignment horizontal="center"/>
    </xf>
    <xf numFmtId="0" fontId="0" fillId="0" borderId="4" xfId="0" applyBorder="1" applyAlignment="1">
      <alignment horizontal="center"/>
    </xf>
    <xf numFmtId="0" fontId="5" fillId="0" borderId="9" xfId="0" applyFont="1" applyBorder="1" applyAlignment="1">
      <alignment horizontal="left" vertical="top" wrapText="1"/>
    </xf>
    <xf numFmtId="0" fontId="0" fillId="0" borderId="9" xfId="0" applyBorder="1" applyAlignment="1">
      <alignment horizontal="center"/>
    </xf>
    <xf numFmtId="0" fontId="0" fillId="0" borderId="7" xfId="0" applyBorder="1" applyAlignment="1">
      <alignment horizontal="center"/>
    </xf>
    <xf numFmtId="0" fontId="0" fillId="0" borderId="9" xfId="0" applyBorder="1"/>
    <xf numFmtId="0" fontId="3" fillId="6" borderId="15" xfId="0" applyFont="1" applyFill="1" applyBorder="1" applyAlignment="1">
      <alignment horizontal="center"/>
    </xf>
    <xf numFmtId="0" fontId="3" fillId="6" borderId="5" xfId="0" applyFont="1" applyFill="1" applyBorder="1" applyAlignment="1">
      <alignment horizontal="center"/>
    </xf>
    <xf numFmtId="0" fontId="3" fillId="6" borderId="9" xfId="0" applyFont="1" applyFill="1" applyBorder="1" applyAlignment="1">
      <alignment horizontal="center"/>
    </xf>
    <xf numFmtId="0" fontId="3" fillId="6" borderId="43" xfId="0" applyFont="1" applyFill="1" applyBorder="1" applyAlignment="1">
      <alignment horizontal="center"/>
    </xf>
    <xf numFmtId="0" fontId="0" fillId="0" borderId="14" xfId="0" applyBorder="1" applyAlignment="1">
      <alignment horizontal="center"/>
    </xf>
    <xf numFmtId="0" fontId="1" fillId="5" borderId="15" xfId="0" applyFont="1" applyFill="1" applyBorder="1" applyAlignment="1">
      <alignment horizontal="right"/>
    </xf>
    <xf numFmtId="0" fontId="1" fillId="0" borderId="3" xfId="0" applyFont="1" applyBorder="1"/>
    <xf numFmtId="0" fontId="0" fillId="0" borderId="24" xfId="0" applyBorder="1"/>
    <xf numFmtId="0" fontId="0" fillId="0" borderId="6" xfId="0" applyBorder="1"/>
    <xf numFmtId="0" fontId="0" fillId="0" borderId="73" xfId="0" applyBorder="1" applyAlignment="1">
      <alignment vertical="top" wrapText="1"/>
    </xf>
    <xf numFmtId="0" fontId="0" fillId="0" borderId="74" xfId="0" applyBorder="1"/>
    <xf numFmtId="0" fontId="0" fillId="4" borderId="24" xfId="0" applyFill="1" applyBorder="1" applyAlignment="1">
      <alignment wrapText="1"/>
    </xf>
    <xf numFmtId="164" fontId="0" fillId="4" borderId="9" xfId="0" applyNumberFormat="1" applyFill="1" applyBorder="1" applyAlignment="1">
      <alignment horizontal="center"/>
    </xf>
    <xf numFmtId="0" fontId="0" fillId="4" borderId="15" xfId="0" applyFill="1" applyBorder="1" applyAlignment="1">
      <alignment horizontal="center"/>
    </xf>
    <xf numFmtId="0" fontId="0" fillId="4" borderId="9" xfId="0" applyFill="1" applyBorder="1" applyAlignment="1">
      <alignment horizontal="left"/>
    </xf>
    <xf numFmtId="0" fontId="0" fillId="0" borderId="15" xfId="0" applyBorder="1" applyAlignment="1">
      <alignment horizontal="left"/>
    </xf>
    <xf numFmtId="164" fontId="0" fillId="4" borderId="15" xfId="0" applyNumberFormat="1" applyFill="1"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0" fillId="4" borderId="13" xfId="0" applyFill="1" applyBorder="1" applyAlignment="1">
      <alignment horizontal="left"/>
    </xf>
    <xf numFmtId="0" fontId="0" fillId="4" borderId="13" xfId="0" applyFill="1" applyBorder="1" applyAlignment="1">
      <alignment horizontal="center"/>
    </xf>
    <xf numFmtId="0" fontId="0" fillId="0" borderId="13" xfId="0" applyBorder="1" applyAlignment="1">
      <alignment horizontal="center"/>
    </xf>
    <xf numFmtId="164" fontId="0" fillId="4" borderId="13" xfId="0" applyNumberFormat="1" applyFill="1" applyBorder="1" applyAlignment="1">
      <alignment horizontal="center"/>
    </xf>
    <xf numFmtId="0" fontId="1" fillId="5" borderId="11" xfId="0" applyFont="1" applyFill="1" applyBorder="1" applyAlignment="1">
      <alignment horizontal="right"/>
    </xf>
    <xf numFmtId="0" fontId="1" fillId="0" borderId="19" xfId="0" applyFont="1" applyBorder="1"/>
    <xf numFmtId="0" fontId="12" fillId="0" borderId="0" xfId="0" applyFont="1"/>
    <xf numFmtId="0" fontId="0" fillId="0" borderId="0" xfId="0" applyAlignment="1">
      <alignment horizontal="center" vertical="center" wrapText="1"/>
    </xf>
    <xf numFmtId="0" fontId="5" fillId="0" borderId="23" xfId="0" applyFont="1" applyBorder="1" applyAlignment="1">
      <alignment horizontal="center" vertical="top" wrapText="1"/>
    </xf>
    <xf numFmtId="2" fontId="0" fillId="4" borderId="21" xfId="0" applyNumberFormat="1" applyFill="1" applyBorder="1" applyAlignment="1">
      <alignment horizontal="center"/>
    </xf>
    <xf numFmtId="0" fontId="0" fillId="0" borderId="53" xfId="0" applyBorder="1"/>
    <xf numFmtId="164" fontId="0" fillId="4" borderId="11" xfId="0" applyNumberFormat="1" applyFill="1" applyBorder="1" applyAlignment="1">
      <alignment horizontal="center"/>
    </xf>
    <xf numFmtId="164" fontId="0" fillId="4" borderId="69" xfId="0" applyNumberFormat="1" applyFill="1" applyBorder="1" applyAlignment="1">
      <alignment horizontal="center"/>
    </xf>
    <xf numFmtId="164" fontId="0" fillId="4" borderId="24" xfId="0" applyNumberFormat="1" applyFill="1" applyBorder="1" applyAlignment="1">
      <alignment horizontal="center"/>
    </xf>
    <xf numFmtId="164" fontId="0" fillId="4" borderId="21" xfId="0" applyNumberFormat="1" applyFill="1" applyBorder="1" applyAlignment="1">
      <alignment horizontal="center"/>
    </xf>
    <xf numFmtId="164" fontId="0" fillId="4" borderId="71" xfId="0" applyNumberFormat="1" applyFill="1" applyBorder="1" applyAlignment="1">
      <alignment horizontal="center"/>
    </xf>
    <xf numFmtId="0" fontId="1" fillId="0" borderId="0" xfId="0" applyFont="1" applyAlignment="1">
      <alignment horizontal="center" vertical="center"/>
    </xf>
    <xf numFmtId="0" fontId="1" fillId="5" borderId="13" xfId="0" applyFont="1" applyFill="1" applyBorder="1" applyAlignment="1">
      <alignment horizontal="center" vertical="center"/>
    </xf>
    <xf numFmtId="0" fontId="1" fillId="5" borderId="13" xfId="0" applyFont="1" applyFill="1" applyBorder="1" applyAlignment="1">
      <alignment horizontal="center" vertical="center" wrapText="1"/>
    </xf>
    <xf numFmtId="0" fontId="1" fillId="5" borderId="35" xfId="0" applyFont="1" applyFill="1" applyBorder="1" applyAlignment="1">
      <alignment horizontal="center" vertical="center"/>
    </xf>
    <xf numFmtId="0" fontId="1" fillId="0" borderId="3" xfId="0" applyFont="1" applyBorder="1" applyAlignment="1">
      <alignment horizontal="center" vertical="center"/>
    </xf>
    <xf numFmtId="0" fontId="1" fillId="5" borderId="69" xfId="0" applyFont="1" applyFill="1" applyBorder="1" applyAlignment="1">
      <alignment horizontal="center" vertical="center"/>
    </xf>
    <xf numFmtId="0" fontId="1" fillId="5" borderId="27" xfId="0" applyFont="1" applyFill="1" applyBorder="1" applyAlignment="1">
      <alignment horizontal="center" vertical="center"/>
    </xf>
    <xf numFmtId="164" fontId="0" fillId="4" borderId="12" xfId="0" applyNumberFormat="1" applyFill="1" applyBorder="1" applyAlignment="1">
      <alignment horizontal="center"/>
    </xf>
    <xf numFmtId="164" fontId="0" fillId="4" borderId="27" xfId="0" applyNumberFormat="1" applyFill="1" applyBorder="1" applyAlignment="1">
      <alignment horizontal="center"/>
    </xf>
    <xf numFmtId="0" fontId="1" fillId="5" borderId="47" xfId="0" applyFont="1" applyFill="1" applyBorder="1" applyAlignment="1">
      <alignment horizontal="center" vertical="center"/>
    </xf>
    <xf numFmtId="0" fontId="1" fillId="5" borderId="21" xfId="0" applyFont="1" applyFill="1" applyBorder="1" applyAlignment="1">
      <alignment horizontal="center" vertical="center"/>
    </xf>
    <xf numFmtId="0" fontId="0" fillId="0" borderId="70" xfId="0" applyBorder="1" applyAlignment="1">
      <alignment horizontal="center"/>
    </xf>
    <xf numFmtId="0" fontId="0" fillId="4" borderId="71" xfId="0" applyFill="1" applyBorder="1" applyAlignment="1">
      <alignment horizontal="center"/>
    </xf>
    <xf numFmtId="0" fontId="0" fillId="4" borderId="24" xfId="0" applyFill="1" applyBorder="1" applyAlignment="1">
      <alignment horizontal="center"/>
    </xf>
    <xf numFmtId="0" fontId="0" fillId="0" borderId="47" xfId="0" applyBorder="1" applyAlignment="1">
      <alignment horizontal="center"/>
    </xf>
    <xf numFmtId="0" fontId="0" fillId="4" borderId="21" xfId="0" applyFill="1" applyBorder="1" applyAlignment="1">
      <alignment horizontal="center"/>
    </xf>
    <xf numFmtId="0" fontId="1" fillId="5" borderId="69" xfId="0" applyFont="1" applyFill="1" applyBorder="1" applyAlignment="1">
      <alignment horizontal="center" vertical="center" wrapText="1"/>
    </xf>
    <xf numFmtId="0" fontId="0" fillId="0" borderId="8" xfId="0" applyBorder="1"/>
    <xf numFmtId="0" fontId="0" fillId="0" borderId="27" xfId="0" applyBorder="1"/>
    <xf numFmtId="2" fontId="0" fillId="4" borderId="70" xfId="0" applyNumberFormat="1" applyFill="1" applyBorder="1" applyAlignment="1">
      <alignment horizontal="center"/>
    </xf>
    <xf numFmtId="2" fontId="0" fillId="4" borderId="19" xfId="0" applyNumberFormat="1" applyFill="1" applyBorder="1" applyAlignment="1">
      <alignment horizontal="center"/>
    </xf>
    <xf numFmtId="2" fontId="0" fillId="4" borderId="47" xfId="0" applyNumberForma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8" borderId="63" xfId="0" applyFont="1" applyFill="1" applyBorder="1" applyAlignment="1">
      <alignment horizontal="center"/>
    </xf>
    <xf numFmtId="0" fontId="1" fillId="5" borderId="18" xfId="0" applyFont="1" applyFill="1" applyBorder="1" applyAlignment="1">
      <alignment horizontal="center"/>
    </xf>
    <xf numFmtId="14" fontId="0" fillId="0" borderId="20" xfId="0" applyNumberFormat="1" applyBorder="1"/>
    <xf numFmtId="0" fontId="1" fillId="5" borderId="19" xfId="0" applyFont="1" applyFill="1" applyBorder="1" applyAlignment="1">
      <alignment horizontal="center"/>
    </xf>
    <xf numFmtId="14" fontId="0" fillId="0" borderId="24" xfId="0" applyNumberFormat="1" applyBorder="1"/>
    <xf numFmtId="0" fontId="1" fillId="5" borderId="47" xfId="0" applyFont="1" applyFill="1" applyBorder="1" applyAlignment="1">
      <alignment horizontal="center"/>
    </xf>
    <xf numFmtId="14" fontId="0" fillId="0" borderId="21" xfId="0" applyNumberFormat="1" applyBorder="1"/>
    <xf numFmtId="0" fontId="0" fillId="0" borderId="14" xfId="0" applyBorder="1"/>
    <xf numFmtId="0" fontId="0" fillId="0" borderId="20" xfId="0" applyBorder="1"/>
    <xf numFmtId="0" fontId="0" fillId="0" borderId="13" xfId="0" applyBorder="1"/>
    <xf numFmtId="0" fontId="0" fillId="0" borderId="21" xfId="0" applyBorder="1"/>
    <xf numFmtId="0" fontId="1" fillId="5" borderId="35" xfId="0" applyFont="1" applyFill="1" applyBorder="1" applyAlignment="1">
      <alignment horizontal="center" vertical="center" wrapText="1"/>
    </xf>
    <xf numFmtId="0" fontId="0" fillId="7" borderId="24" xfId="0" applyFill="1" applyBorder="1" applyAlignment="1">
      <alignment vertical="center" wrapText="1"/>
    </xf>
    <xf numFmtId="0" fontId="0" fillId="9" borderId="24" xfId="0" applyFill="1" applyBorder="1" applyAlignment="1">
      <alignment vertical="center" wrapText="1"/>
    </xf>
    <xf numFmtId="0" fontId="14" fillId="0" borderId="0" xfId="0" applyFont="1"/>
    <xf numFmtId="0" fontId="3" fillId="6" borderId="35" xfId="0" applyFont="1" applyFill="1" applyBorder="1" applyAlignment="1">
      <alignment horizontal="center" vertical="center"/>
    </xf>
    <xf numFmtId="0" fontId="1" fillId="5" borderId="79" xfId="0" applyFont="1" applyFill="1" applyBorder="1" applyAlignment="1">
      <alignment horizontal="center" vertical="center" wrapText="1"/>
    </xf>
    <xf numFmtId="0" fontId="1" fillId="5" borderId="34" xfId="0" applyFont="1" applyFill="1" applyBorder="1" applyAlignment="1">
      <alignment horizontal="center" vertical="center"/>
    </xf>
    <xf numFmtId="0" fontId="1" fillId="5" borderId="22" xfId="0" applyFont="1" applyFill="1" applyBorder="1" applyAlignment="1">
      <alignment horizontal="center" vertical="center"/>
    </xf>
    <xf numFmtId="0" fontId="5" fillId="0" borderId="15" xfId="0" applyFont="1" applyBorder="1" applyAlignment="1">
      <alignment horizontal="left" vertical="top" wrapText="1"/>
    </xf>
    <xf numFmtId="0" fontId="0" fillId="9" borderId="15" xfId="0" applyFill="1" applyBorder="1" applyAlignment="1">
      <alignment horizontal="center"/>
    </xf>
    <xf numFmtId="0" fontId="0" fillId="9" borderId="9" xfId="0" applyFill="1" applyBorder="1" applyAlignment="1">
      <alignment horizontal="center"/>
    </xf>
    <xf numFmtId="0" fontId="5" fillId="0" borderId="13" xfId="0" applyFont="1" applyBorder="1" applyAlignment="1">
      <alignment horizontal="left" vertical="top" wrapText="1"/>
    </xf>
    <xf numFmtId="0" fontId="3" fillId="6" borderId="13" xfId="0" applyFont="1" applyFill="1" applyBorder="1" applyAlignment="1">
      <alignment horizontal="center"/>
    </xf>
    <xf numFmtId="0" fontId="0" fillId="9" borderId="13" xfId="0" applyFill="1" applyBorder="1" applyAlignment="1">
      <alignment horizontal="center"/>
    </xf>
    <xf numFmtId="0" fontId="0" fillId="0" borderId="11" xfId="0" applyBorder="1" applyAlignment="1">
      <alignment horizontal="center"/>
    </xf>
    <xf numFmtId="0" fontId="0" fillId="0" borderId="69" xfId="0" applyBorder="1" applyAlignment="1">
      <alignment horizontal="center"/>
    </xf>
    <xf numFmtId="0" fontId="0" fillId="0" borderId="31" xfId="0" applyBorder="1" applyAlignment="1">
      <alignment horizontal="center"/>
    </xf>
    <xf numFmtId="0" fontId="0" fillId="0" borderId="80" xfId="0" applyBorder="1" applyAlignment="1">
      <alignment horizontal="center"/>
    </xf>
    <xf numFmtId="0" fontId="0" fillId="0" borderId="21" xfId="0" applyBorder="1" applyAlignment="1">
      <alignment horizontal="center"/>
    </xf>
    <xf numFmtId="0" fontId="0" fillId="0" borderId="71" xfId="0" applyBorder="1" applyAlignment="1">
      <alignment horizontal="center"/>
    </xf>
    <xf numFmtId="0" fontId="1" fillId="6" borderId="35" xfId="0" applyFont="1" applyFill="1" applyBorder="1" applyAlignment="1">
      <alignment horizontal="center" vertical="center" wrapText="1"/>
    </xf>
    <xf numFmtId="0" fontId="0" fillId="6" borderId="4" xfId="0" applyFill="1" applyBorder="1" applyAlignment="1">
      <alignment horizontal="center"/>
    </xf>
    <xf numFmtId="0" fontId="0" fillId="6" borderId="15" xfId="0" applyFill="1" applyBorder="1" applyAlignment="1">
      <alignment horizontal="center"/>
    </xf>
    <xf numFmtId="0" fontId="0" fillId="6" borderId="13" xfId="0" applyFill="1" applyBorder="1" applyAlignment="1">
      <alignment horizontal="center"/>
    </xf>
    <xf numFmtId="0" fontId="0" fillId="6" borderId="9" xfId="0" applyFill="1" applyBorder="1" applyAlignment="1">
      <alignment horizontal="center"/>
    </xf>
    <xf numFmtId="0" fontId="1" fillId="6" borderId="43" xfId="0" applyFont="1" applyFill="1" applyBorder="1" applyAlignment="1">
      <alignment horizontal="center"/>
    </xf>
    <xf numFmtId="0" fontId="0" fillId="0" borderId="53" xfId="0" applyBorder="1" applyAlignment="1">
      <alignment vertical="center"/>
    </xf>
    <xf numFmtId="0" fontId="1" fillId="6" borderId="69" xfId="0" applyFont="1" applyFill="1" applyBorder="1" applyAlignment="1">
      <alignment horizontal="center" vertical="center"/>
    </xf>
    <xf numFmtId="0" fontId="0" fillId="6" borderId="7" xfId="0" applyFill="1" applyBorder="1" applyAlignment="1">
      <alignment horizontal="center"/>
    </xf>
    <xf numFmtId="0" fontId="0" fillId="6" borderId="11" xfId="0" applyFill="1" applyBorder="1" applyAlignment="1">
      <alignment horizontal="center"/>
    </xf>
    <xf numFmtId="0" fontId="0" fillId="6" borderId="69" xfId="0" applyFill="1" applyBorder="1" applyAlignment="1">
      <alignment horizontal="center"/>
    </xf>
    <xf numFmtId="0" fontId="0" fillId="5" borderId="13" xfId="0" applyFill="1" applyBorder="1"/>
    <xf numFmtId="0" fontId="0" fillId="5" borderId="21" xfId="0" applyFill="1" applyBorder="1"/>
    <xf numFmtId="0" fontId="0" fillId="5" borderId="24" xfId="0" applyFill="1" applyBorder="1"/>
    <xf numFmtId="165" fontId="3" fillId="4" borderId="36" xfId="0" applyNumberFormat="1" applyFont="1" applyFill="1" applyBorder="1" applyAlignment="1">
      <alignment horizontal="center" vertical="center" wrapText="1"/>
    </xf>
    <xf numFmtId="0" fontId="3" fillId="0" borderId="5" xfId="0" applyFont="1" applyBorder="1" applyAlignment="1">
      <alignment horizontal="center"/>
    </xf>
    <xf numFmtId="0" fontId="0" fillId="0" borderId="68" xfId="0" applyBorder="1" applyAlignment="1">
      <alignment horizontal="center"/>
    </xf>
    <xf numFmtId="0" fontId="0" fillId="0" borderId="22" xfId="0" applyBorder="1" applyAlignment="1">
      <alignment horizontal="center"/>
    </xf>
    <xf numFmtId="0" fontId="0" fillId="0" borderId="10" xfId="0" applyBorder="1" applyAlignment="1">
      <alignment horizontal="left"/>
    </xf>
    <xf numFmtId="0" fontId="0" fillId="0" borderId="26" xfId="0" applyBorder="1" applyAlignment="1">
      <alignment horizontal="left"/>
    </xf>
    <xf numFmtId="0" fontId="0" fillId="0" borderId="16"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1" xfId="0" applyBorder="1" applyAlignment="1">
      <alignment horizontal="left"/>
    </xf>
    <xf numFmtId="0" fontId="0" fillId="0" borderId="8" xfId="0" applyBorder="1" applyAlignment="1">
      <alignment horizontal="left"/>
    </xf>
    <xf numFmtId="0" fontId="1" fillId="5" borderId="61" xfId="0" applyFont="1" applyFill="1" applyBorder="1" applyAlignment="1">
      <alignment horizontal="center" vertical="center" wrapText="1"/>
    </xf>
    <xf numFmtId="0" fontId="1" fillId="5" borderId="65" xfId="0" applyFont="1" applyFill="1" applyBorder="1" applyAlignment="1">
      <alignment horizontal="center" vertical="center" wrapText="1"/>
    </xf>
    <xf numFmtId="0" fontId="1" fillId="5" borderId="62" xfId="0"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 xfId="0" applyFont="1" applyFill="1" applyBorder="1" applyAlignment="1">
      <alignment horizontal="center" wrapText="1"/>
    </xf>
    <xf numFmtId="0" fontId="1" fillId="5" borderId="8" xfId="0" applyFont="1" applyFill="1" applyBorder="1" applyAlignment="1">
      <alignment horizontal="center" wrapText="1"/>
    </xf>
    <xf numFmtId="0" fontId="1" fillId="0" borderId="72" xfId="0" applyFont="1" applyBorder="1" applyAlignment="1">
      <alignment horizontal="center" vertical="center"/>
    </xf>
    <xf numFmtId="0" fontId="1" fillId="0" borderId="60" xfId="0" applyFont="1" applyBorder="1" applyAlignment="1">
      <alignment horizontal="center" vertical="center"/>
    </xf>
    <xf numFmtId="0" fontId="0" fillId="0" borderId="19" xfId="0" applyBorder="1" applyAlignment="1">
      <alignment horizontal="left" vertical="top" wrapText="1"/>
    </xf>
    <xf numFmtId="0" fontId="0" fillId="0" borderId="47" xfId="0" applyBorder="1" applyAlignment="1">
      <alignment horizontal="left" vertical="top" wrapText="1"/>
    </xf>
    <xf numFmtId="14" fontId="8" fillId="0" borderId="15" xfId="0" applyNumberFormat="1" applyFont="1" applyBorder="1" applyAlignment="1">
      <alignment horizontal="center"/>
    </xf>
    <xf numFmtId="0" fontId="8" fillId="0" borderId="15" xfId="0" applyFont="1" applyBorder="1" applyAlignment="1">
      <alignment horizontal="center"/>
    </xf>
    <xf numFmtId="0" fontId="8" fillId="0" borderId="15" xfId="0" applyFont="1" applyBorder="1" applyAlignment="1">
      <alignment horizontal="center" vertical="center"/>
    </xf>
    <xf numFmtId="0" fontId="0" fillId="0" borderId="69" xfId="0" applyBorder="1" applyAlignment="1">
      <alignment horizontal="center"/>
    </xf>
    <xf numFmtId="0" fontId="0" fillId="0" borderId="29" xfId="0" applyBorder="1" applyAlignment="1">
      <alignment horizontal="center"/>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0" fillId="8" borderId="56" xfId="0" applyFont="1" applyFill="1" applyBorder="1" applyAlignment="1">
      <alignment horizontal="center"/>
    </xf>
    <xf numFmtId="0" fontId="10" fillId="8" borderId="66" xfId="0" applyFont="1" applyFill="1" applyBorder="1" applyAlignment="1">
      <alignment horizontal="center"/>
    </xf>
    <xf numFmtId="0" fontId="10" fillId="8" borderId="14" xfId="0" applyFont="1" applyFill="1" applyBorder="1" applyAlignment="1">
      <alignment horizontal="center"/>
    </xf>
    <xf numFmtId="0" fontId="10" fillId="8" borderId="20" xfId="0" applyFont="1" applyFill="1" applyBorder="1" applyAlignment="1">
      <alignment horizontal="center"/>
    </xf>
    <xf numFmtId="0" fontId="1" fillId="0" borderId="47" xfId="0" applyFont="1" applyBorder="1" applyAlignment="1">
      <alignment horizontal="left"/>
    </xf>
    <xf numFmtId="0" fontId="1" fillId="0" borderId="13" xfId="0" applyFont="1" applyBorder="1" applyAlignment="1">
      <alignment horizontal="left"/>
    </xf>
    <xf numFmtId="0" fontId="0" fillId="0" borderId="15" xfId="0" applyBorder="1" applyAlignment="1">
      <alignment horizontal="center"/>
    </xf>
    <xf numFmtId="0" fontId="0" fillId="0" borderId="24" xfId="0" applyBorder="1" applyAlignment="1">
      <alignment horizontal="center"/>
    </xf>
    <xf numFmtId="0" fontId="1" fillId="5" borderId="28" xfId="0" applyFont="1" applyFill="1" applyBorder="1" applyAlignment="1">
      <alignment horizontal="center"/>
    </xf>
    <xf numFmtId="0" fontId="1" fillId="5" borderId="27" xfId="0" applyFont="1" applyFill="1" applyBorder="1" applyAlignment="1">
      <alignment horizontal="center"/>
    </xf>
    <xf numFmtId="0" fontId="1" fillId="5" borderId="67" xfId="0" applyFont="1" applyFill="1" applyBorder="1" applyAlignment="1">
      <alignment horizontal="center"/>
    </xf>
    <xf numFmtId="0" fontId="1" fillId="5" borderId="12" xfId="0" applyFont="1" applyFill="1" applyBorder="1" applyAlignment="1">
      <alignment horizontal="center"/>
    </xf>
    <xf numFmtId="0" fontId="1" fillId="5" borderId="56" xfId="0" applyFont="1" applyFill="1" applyBorder="1" applyAlignment="1">
      <alignment horizontal="center"/>
    </xf>
    <xf numFmtId="0" fontId="1" fillId="5" borderId="76" xfId="0" applyFont="1" applyFill="1" applyBorder="1" applyAlignment="1">
      <alignment horizontal="center"/>
    </xf>
    <xf numFmtId="9" fontId="0" fillId="0" borderId="11" xfId="1" applyFont="1" applyFill="1" applyBorder="1" applyAlignment="1">
      <alignment horizontal="center"/>
    </xf>
    <xf numFmtId="9" fontId="0" fillId="0" borderId="42" xfId="1" applyFont="1" applyFill="1" applyBorder="1" applyAlignment="1">
      <alignment horizontal="center"/>
    </xf>
    <xf numFmtId="0" fontId="1" fillId="5" borderId="6" xfId="0" applyFont="1" applyFill="1" applyBorder="1" applyAlignment="1">
      <alignment horizontal="center" vertical="center"/>
    </xf>
    <xf numFmtId="0" fontId="1" fillId="5" borderId="75"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1" fillId="5" borderId="56" xfId="0" applyFont="1" applyFill="1" applyBorder="1" applyAlignment="1">
      <alignment horizontal="center" wrapText="1"/>
    </xf>
    <xf numFmtId="0" fontId="1" fillId="5" borderId="66" xfId="0" applyFont="1" applyFill="1" applyBorder="1" applyAlignment="1">
      <alignment horizontal="center" wrapText="1"/>
    </xf>
    <xf numFmtId="0" fontId="1" fillId="5" borderId="55" xfId="0" applyFont="1" applyFill="1" applyBorder="1" applyAlignment="1">
      <alignment horizontal="center" wrapText="1"/>
    </xf>
    <xf numFmtId="0" fontId="0" fillId="5" borderId="11" xfId="0" applyFill="1" applyBorder="1" applyAlignment="1">
      <alignment horizontal="center"/>
    </xf>
    <xf numFmtId="0" fontId="0" fillId="5" borderId="2" xfId="0" applyFill="1" applyBorder="1" applyAlignment="1">
      <alignment horizontal="center"/>
    </xf>
    <xf numFmtId="0" fontId="0" fillId="5" borderId="42" xfId="0" applyFill="1" applyBorder="1" applyAlignment="1">
      <alignment horizontal="center"/>
    </xf>
    <xf numFmtId="0" fontId="1" fillId="0" borderId="0" xfId="0" applyFont="1" applyAlignment="1">
      <alignment horizontal="left"/>
    </xf>
    <xf numFmtId="0" fontId="1" fillId="5" borderId="77" xfId="0" applyFont="1" applyFill="1" applyBorder="1" applyAlignment="1">
      <alignment horizontal="center" vertical="center"/>
    </xf>
    <xf numFmtId="0" fontId="1" fillId="5" borderId="78"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72" xfId="0" applyFont="1" applyFill="1" applyBorder="1" applyAlignment="1">
      <alignment horizontal="center" vertical="center"/>
    </xf>
    <xf numFmtId="0" fontId="1" fillId="5" borderId="60" xfId="0" applyFont="1" applyFill="1" applyBorder="1" applyAlignment="1">
      <alignment horizontal="center" vertical="center"/>
    </xf>
    <xf numFmtId="0" fontId="1" fillId="5" borderId="0" xfId="0" applyFont="1" applyFill="1" applyAlignment="1">
      <alignment horizontal="center" vertical="center" wrapText="1"/>
    </xf>
    <xf numFmtId="0" fontId="1" fillId="5" borderId="32"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68" xfId="0" applyFont="1" applyFill="1" applyBorder="1" applyAlignment="1">
      <alignment horizontal="center" vertical="center" wrapText="1"/>
    </xf>
    <xf numFmtId="0" fontId="1" fillId="5" borderId="22" xfId="0" applyFont="1" applyFill="1" applyBorder="1" applyAlignment="1">
      <alignment horizontal="center" vertical="center" wrapText="1"/>
    </xf>
    <xf numFmtId="14" fontId="0" fillId="4" borderId="11" xfId="0" applyNumberFormat="1" applyFill="1" applyBorder="1" applyAlignment="1">
      <alignment horizontal="center"/>
    </xf>
    <xf numFmtId="14" fontId="0" fillId="4" borderId="12" xfId="0" applyNumberFormat="1" applyFill="1" applyBorder="1" applyAlignment="1">
      <alignment horizontal="center"/>
    </xf>
    <xf numFmtId="0" fontId="0" fillId="5" borderId="11" xfId="0" applyFill="1" applyBorder="1" applyAlignment="1">
      <alignment horizontal="center" wrapText="1"/>
    </xf>
    <xf numFmtId="0" fontId="0" fillId="5" borderId="2" xfId="0" applyFill="1" applyBorder="1" applyAlignment="1">
      <alignment horizontal="center" wrapText="1"/>
    </xf>
    <xf numFmtId="0" fontId="0" fillId="5" borderId="42" xfId="0" applyFill="1" applyBorder="1" applyAlignment="1">
      <alignment horizontal="center" wrapText="1"/>
    </xf>
    <xf numFmtId="0" fontId="3" fillId="3" borderId="4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1" fillId="5" borderId="18"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20" xfId="0" applyFont="1" applyFill="1" applyBorder="1" applyAlignment="1">
      <alignment horizontal="center" vertical="center"/>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0" xfId="0" applyFont="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0" fillId="0" borderId="15" xfId="0" applyBorder="1" applyAlignment="1">
      <alignment horizontal="left" vertical="top" wrapText="1"/>
    </xf>
    <xf numFmtId="0" fontId="0" fillId="0" borderId="24" xfId="0" applyBorder="1" applyAlignment="1">
      <alignment horizontal="left" vertical="top" wrapText="1"/>
    </xf>
    <xf numFmtId="0" fontId="13" fillId="0" borderId="19" xfId="0" applyFont="1" applyBorder="1" applyAlignment="1">
      <alignment horizontal="left" wrapText="1"/>
    </xf>
    <xf numFmtId="0" fontId="13" fillId="0" borderId="15" xfId="0" applyFont="1" applyBorder="1" applyAlignment="1">
      <alignment horizontal="left" wrapText="1"/>
    </xf>
    <xf numFmtId="0" fontId="13" fillId="0" borderId="24" xfId="0" applyFont="1" applyBorder="1" applyAlignment="1">
      <alignment horizontal="left" wrapText="1"/>
    </xf>
    <xf numFmtId="0" fontId="0" fillId="0" borderId="19" xfId="0"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left" vertical="center" wrapText="1"/>
    </xf>
    <xf numFmtId="0" fontId="0" fillId="0" borderId="81" xfId="0" applyBorder="1" applyAlignment="1">
      <alignment horizontal="left" vertical="center" wrapText="1"/>
    </xf>
    <xf numFmtId="0" fontId="0" fillId="0" borderId="17" xfId="0" applyBorder="1" applyAlignment="1">
      <alignment horizontal="left" vertical="center" wrapText="1"/>
    </xf>
    <xf numFmtId="0" fontId="0" fillId="0" borderId="33" xfId="0" applyBorder="1" applyAlignment="1">
      <alignment horizontal="left" vertical="center" wrapText="1"/>
    </xf>
    <xf numFmtId="0" fontId="1" fillId="2" borderId="48" xfId="0" applyFont="1" applyFill="1" applyBorder="1" applyAlignment="1">
      <alignment horizontal="left" vertical="center" wrapText="1"/>
    </xf>
    <xf numFmtId="0" fontId="1" fillId="2" borderId="49"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54" xfId="0" applyFont="1" applyFill="1" applyBorder="1" applyAlignment="1">
      <alignment horizontal="left" vertical="center" wrapText="1"/>
    </xf>
    <xf numFmtId="0" fontId="1" fillId="3" borderId="48"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53" xfId="0" applyFont="1" applyFill="1" applyBorder="1" applyAlignment="1">
      <alignment horizontal="center" vertical="center" wrapText="1"/>
    </xf>
    <xf numFmtId="165" fontId="1" fillId="4" borderId="44" xfId="0" applyNumberFormat="1" applyFont="1" applyFill="1" applyBorder="1" applyAlignment="1">
      <alignment horizontal="center" vertical="center"/>
    </xf>
    <xf numFmtId="165" fontId="1" fillId="4" borderId="45" xfId="0" applyNumberFormat="1" applyFont="1" applyFill="1" applyBorder="1" applyAlignment="1">
      <alignment horizontal="center" vertical="center"/>
    </xf>
    <xf numFmtId="165" fontId="1" fillId="4" borderId="46" xfId="0" applyNumberFormat="1" applyFont="1" applyFill="1" applyBorder="1" applyAlignment="1">
      <alignment horizontal="center" vertical="center"/>
    </xf>
    <xf numFmtId="0" fontId="3" fillId="4"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0" fillId="0" borderId="0" xfId="0" applyAlignment="1">
      <alignment horizontal="center"/>
    </xf>
  </cellXfs>
  <cellStyles count="2">
    <cellStyle name="Normal" xfId="0" builtinId="0"/>
    <cellStyle name="Percent" xfId="1" builtinId="5"/>
  </cellStyles>
  <dxfs count="10">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s>
  <tableStyles count="0" defaultTableStyle="TableStyleMedium2" defaultPivotStyle="PivotStyleLight16"/>
  <colors>
    <mruColors>
      <color rgb="FFE7E6E6"/>
      <color rgb="FFAEAAAA"/>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K$1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15</xdr:row>
          <xdr:rowOff>0</xdr:rowOff>
        </xdr:from>
        <xdr:to>
          <xdr:col>10</xdr:col>
          <xdr:colOff>66675</xdr:colOff>
          <xdr:row>15</xdr:row>
          <xdr:rowOff>209550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SAV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180975</xdr:rowOff>
        </xdr:from>
        <xdr:to>
          <xdr:col>10</xdr:col>
          <xdr:colOff>66675</xdr:colOff>
          <xdr:row>15</xdr:row>
          <xdr:rowOff>390525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BaseSpace SAV</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ID_NCZVED_DFBMD_EDLB/PulseNetUSA/PMDRU/NGSMU%20Protocols/Sequencing/DNA%20Flex/External%20Facing%20Documents/PNL35.W1%20PN%20Illumina%20Nextera%20DNA%20Flex%20Workbook_v16.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M947\2024\M947-24-014\M947-24-014_accessFINAL_noHeatStep.xlsx" TargetMode="External"/><Relationship Id="rId1" Type="http://schemas.openxmlformats.org/officeDocument/2006/relationships/externalLinkPath" Target="file:///Z:\M947\2024\M947-24-014\M947-24-014_accessFINAL_noHeatSte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c\project\CCID_NCZVED_DFBMD_PulseNet\QAQC\QAQC_Manual\PNLs-Laboratory%20SOPs\PNL35-%20Illumina%20DNA%20Prep%20Appendices%20and%20Workbooks\PNL35.W1%20Illumina%20DNA%20Prep%20Workbook_v18.xlsx" TargetMode="External"/><Relationship Id="rId1" Type="http://schemas.openxmlformats.org/officeDocument/2006/relationships/externalLinkPath" Target="/CCID_NCZVED_DFBMD_PulseNet/QAQC/QAQC_Manual/PNLs-Laboratory%20SOPs/PNL35-%20Illumina%20DNA%20Prep%20Appendices%20and%20Workbooks/PNL35.W1%20Illumina%20DNA%20Prep%20Workbook_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brary Prep"/>
      <sheetName val="Metrics"/>
      <sheetName val="IEM_SampleSheet"/>
      <sheetName val="LRM_SampleSheet"/>
      <sheetName val="Indic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 Prep"/>
      <sheetName val="Raw Read Routing"/>
      <sheetName val="SampleSheet_SN"/>
      <sheetName val="SampleSheet_LRM"/>
      <sheetName val="Indices"/>
      <sheetName val="samples_txt"/>
      <sheetName val="PulseNet2pt0"/>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 Prep"/>
      <sheetName val="MiSeq_SampleSheet"/>
      <sheetName val="MiniSeq_SampleSheet"/>
      <sheetName val="iSeq_SampleSheet"/>
      <sheetName val="NextSeq Import Sample Template"/>
      <sheetName val="Metrics"/>
      <sheetName val="Indic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2"/>
  <sheetViews>
    <sheetView tabSelected="1" zoomScale="85" zoomScaleNormal="85" zoomScaleSheetLayoutView="85" zoomScalePageLayoutView="75" workbookViewId="0">
      <selection activeCell="H17" sqref="H17"/>
    </sheetView>
  </sheetViews>
  <sheetFormatPr defaultRowHeight="15"/>
  <cols>
    <col min="1" max="1" width="8.42578125" customWidth="1"/>
    <col min="2" max="2" width="28.42578125" bestFit="1" customWidth="1"/>
    <col min="3" max="3" width="27.5703125" customWidth="1"/>
    <col min="4" max="4" width="12.140625" customWidth="1"/>
    <col min="5" max="5" width="14.5703125" customWidth="1"/>
    <col min="6" max="6" width="14.42578125" customWidth="1"/>
    <col min="7" max="7" width="22.42578125" bestFit="1" customWidth="1"/>
    <col min="8" max="8" width="12" customWidth="1"/>
    <col min="9" max="9" width="13.42578125" customWidth="1"/>
    <col min="10" max="10" width="10.85546875" customWidth="1"/>
    <col min="11" max="11" width="9.42578125" customWidth="1"/>
    <col min="12" max="12" width="9" customWidth="1"/>
    <col min="13" max="16" width="9.42578125" customWidth="1"/>
    <col min="17" max="17" width="11.42578125" bestFit="1" customWidth="1"/>
    <col min="19" max="19" width="11.42578125" customWidth="1"/>
    <col min="20" max="24" width="11.5703125" customWidth="1"/>
  </cols>
  <sheetData>
    <row r="1" spans="1:15" ht="15" customHeight="1">
      <c r="A1" s="1" t="s">
        <v>0</v>
      </c>
      <c r="F1" s="127" t="s">
        <v>1</v>
      </c>
      <c r="G1" s="30" t="s">
        <v>2</v>
      </c>
      <c r="I1" s="140" t="s">
        <v>3</v>
      </c>
    </row>
    <row r="2" spans="1:15" ht="15" customHeight="1">
      <c r="B2" s="72" t="s">
        <v>4</v>
      </c>
      <c r="C2" s="195" t="s">
        <v>5</v>
      </c>
      <c r="D2" s="195"/>
      <c r="F2" s="193" t="s">
        <v>6</v>
      </c>
      <c r="G2" s="74" t="s">
        <v>7</v>
      </c>
      <c r="H2" s="52"/>
      <c r="I2" t="s">
        <v>8</v>
      </c>
    </row>
    <row r="3" spans="1:15" ht="15" customHeight="1">
      <c r="B3" s="72" t="s">
        <v>9</v>
      </c>
      <c r="C3" s="196" t="s">
        <v>5</v>
      </c>
      <c r="D3" s="196"/>
      <c r="F3" s="193"/>
      <c r="G3" s="78" t="s">
        <v>10</v>
      </c>
      <c r="H3" s="52"/>
      <c r="I3" t="s">
        <v>11</v>
      </c>
    </row>
    <row r="4" spans="1:15" ht="15" customHeight="1">
      <c r="B4" s="72" t="s">
        <v>12</v>
      </c>
      <c r="C4" s="196" t="s">
        <v>5</v>
      </c>
      <c r="D4" s="196"/>
      <c r="F4" s="193"/>
      <c r="G4" s="138" t="s">
        <v>13</v>
      </c>
      <c r="H4" s="52"/>
      <c r="I4" t="s">
        <v>14</v>
      </c>
    </row>
    <row r="5" spans="1:15" ht="15" customHeight="1">
      <c r="B5" s="72" t="s">
        <v>15</v>
      </c>
      <c r="C5" s="197" t="s">
        <v>16</v>
      </c>
      <c r="D5" s="197"/>
      <c r="F5" s="193"/>
      <c r="G5" s="139" t="s">
        <v>17</v>
      </c>
      <c r="H5" s="52"/>
      <c r="I5" t="s">
        <v>18</v>
      </c>
    </row>
    <row r="6" spans="1:15" ht="15" customHeight="1">
      <c r="B6" s="72" t="s">
        <v>19</v>
      </c>
      <c r="C6" s="195">
        <v>45608</v>
      </c>
      <c r="D6" s="195"/>
      <c r="F6" s="193"/>
      <c r="G6" s="173"/>
      <c r="H6" s="52"/>
    </row>
    <row r="7" spans="1:15" ht="15.75" customHeight="1" thickBot="1">
      <c r="B7" s="72" t="s">
        <v>20</v>
      </c>
      <c r="C7" s="196" t="s">
        <v>21</v>
      </c>
      <c r="D7" s="196"/>
      <c r="F7" s="194"/>
      <c r="G7" s="174"/>
      <c r="H7" s="52"/>
      <c r="J7" s="73"/>
      <c r="K7" s="73"/>
      <c r="L7" s="73"/>
      <c r="M7" s="73"/>
      <c r="N7" s="73"/>
      <c r="O7" s="73"/>
    </row>
    <row r="8" spans="1:15" ht="34.5" customHeight="1" thickTop="1" thickBot="1">
      <c r="E8" s="52"/>
      <c r="G8" s="75"/>
      <c r="H8" s="76"/>
      <c r="I8" s="77"/>
      <c r="J8" s="184" t="s">
        <v>22</v>
      </c>
      <c r="K8" s="185"/>
      <c r="L8" s="185"/>
      <c r="M8" s="185"/>
      <c r="N8" s="185"/>
      <c r="O8" s="186"/>
    </row>
    <row r="9" spans="1:15" ht="34.5" customHeight="1" thickTop="1" thickBot="1">
      <c r="A9" s="5"/>
      <c r="B9" s="5"/>
      <c r="C9" s="5"/>
      <c r="D9" s="70" t="s">
        <v>23</v>
      </c>
      <c r="E9" s="5"/>
      <c r="F9" s="162" t="s">
        <v>23</v>
      </c>
      <c r="G9" s="5"/>
      <c r="H9" s="191" t="s">
        <v>24</v>
      </c>
      <c r="I9" s="192"/>
      <c r="J9" s="189" t="s">
        <v>25</v>
      </c>
      <c r="K9" s="190"/>
      <c r="L9" s="187" t="s">
        <v>26</v>
      </c>
      <c r="M9" s="188"/>
      <c r="N9" s="187" t="s">
        <v>27</v>
      </c>
      <c r="O9" s="188"/>
    </row>
    <row r="10" spans="1:15" ht="60" customHeight="1" thickTop="1" thickBot="1">
      <c r="A10" s="104" t="s">
        <v>28</v>
      </c>
      <c r="B10" s="107" t="s">
        <v>29</v>
      </c>
      <c r="C10" s="105" t="s">
        <v>30</v>
      </c>
      <c r="D10" s="141" t="s">
        <v>31</v>
      </c>
      <c r="E10" s="104" t="s">
        <v>32</v>
      </c>
      <c r="F10" s="157" t="s">
        <v>33</v>
      </c>
      <c r="G10" s="142" t="s">
        <v>34</v>
      </c>
      <c r="H10" s="143" t="s">
        <v>35</v>
      </c>
      <c r="I10" s="144" t="s">
        <v>36</v>
      </c>
      <c r="J10" s="111" t="s">
        <v>37</v>
      </c>
      <c r="K10" s="104" t="s">
        <v>38</v>
      </c>
      <c r="L10" s="103" t="s">
        <v>37</v>
      </c>
      <c r="M10" s="104" t="s">
        <v>38</v>
      </c>
      <c r="N10" s="103" t="s">
        <v>37</v>
      </c>
      <c r="O10" s="104" t="s">
        <v>38</v>
      </c>
    </row>
    <row r="11" spans="1:15" ht="15" customHeight="1">
      <c r="A11" s="11" t="s">
        <v>39</v>
      </c>
      <c r="B11" s="60" t="s">
        <v>40</v>
      </c>
      <c r="C11" t="s">
        <v>41</v>
      </c>
      <c r="D11" s="68">
        <v>512333</v>
      </c>
      <c r="E11" s="61">
        <v>1.6</v>
      </c>
      <c r="F11" s="158">
        <v>1.8</v>
      </c>
      <c r="G11" s="62">
        <v>15</v>
      </c>
      <c r="H11" s="153" t="s">
        <v>42</v>
      </c>
      <c r="I11" s="154" t="s">
        <v>43</v>
      </c>
      <c r="J11" s="59">
        <f t="shared" ref="J11:J30" si="0">(10*20)/G11</f>
        <v>13.333333333333334</v>
      </c>
      <c r="K11" s="79">
        <f t="shared" ref="K11:K26" si="1">20-J11</f>
        <v>6.6666666666666661</v>
      </c>
      <c r="L11" s="147">
        <v>2</v>
      </c>
      <c r="M11" s="147">
        <v>18</v>
      </c>
      <c r="N11" s="147">
        <v>2</v>
      </c>
      <c r="O11" s="147">
        <v>8</v>
      </c>
    </row>
    <row r="12" spans="1:15" ht="15" customHeight="1">
      <c r="A12" s="20" t="s">
        <v>44</v>
      </c>
      <c r="B12" s="145" t="s">
        <v>45</v>
      </c>
      <c r="C12" s="6" t="s">
        <v>46</v>
      </c>
      <c r="D12" s="67">
        <v>512333</v>
      </c>
      <c r="E12" s="20">
        <v>5</v>
      </c>
      <c r="F12" s="159">
        <v>1.8</v>
      </c>
      <c r="G12" s="151">
        <v>15</v>
      </c>
      <c r="H12" s="19" t="s">
        <v>47</v>
      </c>
      <c r="I12" s="21" t="s">
        <v>48</v>
      </c>
      <c r="J12" s="109">
        <f t="shared" si="0"/>
        <v>13.333333333333334</v>
      </c>
      <c r="K12" s="83">
        <f t="shared" si="1"/>
        <v>6.6666666666666661</v>
      </c>
      <c r="L12" s="146">
        <v>2</v>
      </c>
      <c r="M12" s="146">
        <v>18</v>
      </c>
      <c r="N12" s="146">
        <v>2</v>
      </c>
      <c r="O12" s="146">
        <v>8</v>
      </c>
    </row>
    <row r="13" spans="1:15" ht="15" customHeight="1">
      <c r="A13" s="20" t="s">
        <v>49</v>
      </c>
      <c r="B13" s="145" t="s">
        <v>50</v>
      </c>
      <c r="C13" s="6" t="s">
        <v>51</v>
      </c>
      <c r="D13" s="67">
        <v>512333</v>
      </c>
      <c r="E13" s="20">
        <v>5</v>
      </c>
      <c r="F13" s="159">
        <v>1.8</v>
      </c>
      <c r="G13" s="151">
        <v>15</v>
      </c>
      <c r="H13" s="19"/>
      <c r="I13" s="21"/>
      <c r="J13" s="109">
        <f t="shared" si="0"/>
        <v>13.333333333333334</v>
      </c>
      <c r="K13" s="83">
        <f t="shared" si="1"/>
        <v>6.6666666666666661</v>
      </c>
      <c r="L13" s="146">
        <v>2</v>
      </c>
      <c r="M13" s="146">
        <v>18</v>
      </c>
      <c r="N13" s="146">
        <v>2</v>
      </c>
      <c r="O13" s="146">
        <v>8</v>
      </c>
    </row>
    <row r="14" spans="1:15" ht="15" customHeight="1" thickBot="1">
      <c r="A14" s="88" t="s">
        <v>52</v>
      </c>
      <c r="B14" s="148" t="s">
        <v>53</v>
      </c>
      <c r="C14" s="135" t="s">
        <v>54</v>
      </c>
      <c r="D14" s="149">
        <v>512333</v>
      </c>
      <c r="E14" s="88">
        <v>3</v>
      </c>
      <c r="F14" s="160">
        <v>1.8</v>
      </c>
      <c r="G14" s="152">
        <v>15</v>
      </c>
      <c r="H14" s="116"/>
      <c r="I14" s="155"/>
      <c r="J14" s="110">
        <f t="shared" si="0"/>
        <v>13.333333333333334</v>
      </c>
      <c r="K14" s="89">
        <f t="shared" si="1"/>
        <v>6.6666666666666661</v>
      </c>
      <c r="L14" s="150">
        <v>2</v>
      </c>
      <c r="M14" s="150">
        <v>18</v>
      </c>
      <c r="N14" s="150">
        <v>2</v>
      </c>
      <c r="O14" s="150">
        <v>8</v>
      </c>
    </row>
    <row r="15" spans="1:15" ht="15" customHeight="1">
      <c r="A15" s="64" t="s">
        <v>55</v>
      </c>
      <c r="B15" s="63" t="s">
        <v>56</v>
      </c>
      <c r="C15" s="66" t="s">
        <v>57</v>
      </c>
      <c r="D15" s="69">
        <v>512333</v>
      </c>
      <c r="E15" s="64">
        <v>5</v>
      </c>
      <c r="F15" s="161">
        <v>1.8</v>
      </c>
      <c r="G15" s="65">
        <v>15</v>
      </c>
      <c r="H15" s="113"/>
      <c r="I15" s="156"/>
      <c r="J15" s="59">
        <f t="shared" si="0"/>
        <v>13.333333333333334</v>
      </c>
      <c r="K15" s="79">
        <f t="shared" si="1"/>
        <v>6.6666666666666661</v>
      </c>
      <c r="L15" s="147">
        <v>2</v>
      </c>
      <c r="M15" s="147">
        <v>18</v>
      </c>
      <c r="N15" s="147">
        <v>2</v>
      </c>
      <c r="O15" s="147">
        <v>8</v>
      </c>
    </row>
    <row r="16" spans="1:15" ht="15" customHeight="1">
      <c r="A16" s="20" t="s">
        <v>58</v>
      </c>
      <c r="B16" s="145"/>
      <c r="C16" s="6"/>
      <c r="D16" s="67"/>
      <c r="E16" s="20"/>
      <c r="F16" s="159"/>
      <c r="G16" s="151"/>
      <c r="H16" s="19"/>
      <c r="I16" s="21"/>
      <c r="J16" s="109" t="e">
        <f t="shared" si="0"/>
        <v>#DIV/0!</v>
      </c>
      <c r="K16" s="83" t="e">
        <f t="shared" si="1"/>
        <v>#DIV/0!</v>
      </c>
      <c r="L16" s="146"/>
      <c r="M16" s="146"/>
      <c r="N16" s="146"/>
      <c r="O16" s="146"/>
    </row>
    <row r="17" spans="1:15" ht="15" customHeight="1">
      <c r="A17" s="20" t="s">
        <v>59</v>
      </c>
      <c r="B17" s="145"/>
      <c r="C17" s="6"/>
      <c r="D17" s="67"/>
      <c r="E17" s="20"/>
      <c r="F17" s="159"/>
      <c r="G17" s="151"/>
      <c r="H17" s="19"/>
      <c r="I17" s="21"/>
      <c r="J17" s="109" t="e">
        <f t="shared" si="0"/>
        <v>#DIV/0!</v>
      </c>
      <c r="K17" s="83" t="e">
        <f t="shared" si="1"/>
        <v>#DIV/0!</v>
      </c>
      <c r="L17" s="146"/>
      <c r="M17" s="146"/>
      <c r="N17" s="146"/>
      <c r="O17" s="146"/>
    </row>
    <row r="18" spans="1:15" ht="15" customHeight="1" thickBot="1">
      <c r="A18" s="20" t="s">
        <v>60</v>
      </c>
      <c r="B18" s="148"/>
      <c r="C18" s="135"/>
      <c r="D18" s="149"/>
      <c r="E18" s="88"/>
      <c r="F18" s="160"/>
      <c r="G18" s="152"/>
      <c r="H18" s="116"/>
      <c r="I18" s="155"/>
      <c r="J18" s="110" t="e">
        <f t="shared" si="0"/>
        <v>#DIV/0!</v>
      </c>
      <c r="K18" s="89" t="e">
        <f t="shared" si="1"/>
        <v>#DIV/0!</v>
      </c>
      <c r="L18" s="150"/>
      <c r="M18" s="150"/>
      <c r="N18" s="150"/>
      <c r="O18" s="150"/>
    </row>
    <row r="19" spans="1:15" ht="15" customHeight="1">
      <c r="A19" s="20" t="s">
        <v>61</v>
      </c>
      <c r="B19" s="63"/>
      <c r="C19" s="66"/>
      <c r="D19" s="69"/>
      <c r="E19" s="64"/>
      <c r="F19" s="161"/>
      <c r="G19" s="65"/>
      <c r="H19" s="113"/>
      <c r="I19" s="156"/>
      <c r="J19" s="59" t="e">
        <f t="shared" si="0"/>
        <v>#DIV/0!</v>
      </c>
      <c r="K19" s="79" t="e">
        <f t="shared" si="1"/>
        <v>#DIV/0!</v>
      </c>
      <c r="L19" s="147"/>
      <c r="M19" s="147"/>
      <c r="N19" s="147"/>
      <c r="O19" s="147"/>
    </row>
    <row r="20" spans="1:15" ht="15" customHeight="1">
      <c r="A20" s="20" t="s">
        <v>62</v>
      </c>
      <c r="B20" s="145"/>
      <c r="C20" s="6"/>
      <c r="D20" s="67"/>
      <c r="E20" s="20"/>
      <c r="F20" s="159"/>
      <c r="G20" s="151"/>
      <c r="H20" s="19"/>
      <c r="I20" s="21"/>
      <c r="J20" s="109" t="e">
        <f t="shared" si="0"/>
        <v>#DIV/0!</v>
      </c>
      <c r="K20" s="83" t="e">
        <f t="shared" si="1"/>
        <v>#DIV/0!</v>
      </c>
      <c r="L20" s="146"/>
      <c r="M20" s="146"/>
      <c r="N20" s="146"/>
      <c r="O20" s="146"/>
    </row>
    <row r="21" spans="1:15" ht="15" customHeight="1">
      <c r="A21" s="20" t="s">
        <v>63</v>
      </c>
      <c r="B21" s="145"/>
      <c r="C21" s="6"/>
      <c r="D21" s="67"/>
      <c r="E21" s="20"/>
      <c r="F21" s="159"/>
      <c r="G21" s="151"/>
      <c r="H21" s="19"/>
      <c r="I21" s="21"/>
      <c r="J21" s="109" t="e">
        <f t="shared" si="0"/>
        <v>#DIV/0!</v>
      </c>
      <c r="K21" s="83" t="e">
        <f t="shared" si="1"/>
        <v>#DIV/0!</v>
      </c>
      <c r="L21" s="146"/>
      <c r="M21" s="146"/>
      <c r="N21" s="146"/>
      <c r="O21" s="146"/>
    </row>
    <row r="22" spans="1:15" ht="15" customHeight="1" thickBot="1">
      <c r="A22" s="20" t="s">
        <v>64</v>
      </c>
      <c r="B22" s="148"/>
      <c r="C22" s="135"/>
      <c r="D22" s="149"/>
      <c r="E22" s="88"/>
      <c r="F22" s="160"/>
      <c r="G22" s="152"/>
      <c r="H22" s="116"/>
      <c r="I22" s="155"/>
      <c r="J22" s="110" t="e">
        <f t="shared" si="0"/>
        <v>#DIV/0!</v>
      </c>
      <c r="K22" s="89" t="e">
        <f t="shared" si="1"/>
        <v>#DIV/0!</v>
      </c>
      <c r="L22" s="150"/>
      <c r="M22" s="150"/>
      <c r="N22" s="150"/>
      <c r="O22" s="150"/>
    </row>
    <row r="23" spans="1:15" ht="15" customHeight="1">
      <c r="A23" s="20" t="s">
        <v>65</v>
      </c>
      <c r="B23" s="63"/>
      <c r="C23" s="66"/>
      <c r="D23" s="69"/>
      <c r="E23" s="64"/>
      <c r="F23" s="161"/>
      <c r="G23" s="65"/>
      <c r="H23" s="113"/>
      <c r="I23" s="156"/>
      <c r="J23" s="59" t="e">
        <f t="shared" si="0"/>
        <v>#DIV/0!</v>
      </c>
      <c r="K23" s="79" t="e">
        <f t="shared" si="1"/>
        <v>#DIV/0!</v>
      </c>
      <c r="L23" s="147"/>
      <c r="M23" s="147"/>
      <c r="N23" s="147"/>
      <c r="O23" s="147"/>
    </row>
    <row r="24" spans="1:15" ht="15" customHeight="1">
      <c r="A24" s="20" t="s">
        <v>66</v>
      </c>
      <c r="B24" s="145"/>
      <c r="C24" s="6"/>
      <c r="D24" s="67"/>
      <c r="E24" s="20"/>
      <c r="F24" s="159"/>
      <c r="G24" s="151"/>
      <c r="H24" s="19"/>
      <c r="I24" s="21"/>
      <c r="J24" s="109" t="e">
        <f t="shared" si="0"/>
        <v>#DIV/0!</v>
      </c>
      <c r="K24" s="83" t="e">
        <f t="shared" si="1"/>
        <v>#DIV/0!</v>
      </c>
      <c r="L24" s="146"/>
      <c r="M24" s="146"/>
      <c r="N24" s="146"/>
      <c r="O24" s="146"/>
    </row>
    <row r="25" spans="1:15" ht="15" customHeight="1">
      <c r="A25" s="20" t="s">
        <v>67</v>
      </c>
      <c r="B25" s="145"/>
      <c r="C25" s="6"/>
      <c r="D25" s="67"/>
      <c r="E25" s="20"/>
      <c r="F25" s="159"/>
      <c r="G25" s="151"/>
      <c r="H25" s="19"/>
      <c r="I25" s="21"/>
      <c r="J25" s="109" t="e">
        <f t="shared" si="0"/>
        <v>#DIV/0!</v>
      </c>
      <c r="K25" s="83" t="e">
        <f t="shared" si="1"/>
        <v>#DIV/0!</v>
      </c>
      <c r="L25" s="146"/>
      <c r="M25" s="146"/>
      <c r="N25" s="146"/>
      <c r="O25" s="146"/>
    </row>
    <row r="26" spans="1:15" ht="15" customHeight="1" thickBot="1">
      <c r="A26" s="88" t="s">
        <v>68</v>
      </c>
      <c r="B26" s="148"/>
      <c r="C26" s="135"/>
      <c r="D26" s="149"/>
      <c r="E26" s="88"/>
      <c r="F26" s="160"/>
      <c r="G26" s="152"/>
      <c r="H26" s="116"/>
      <c r="I26" s="155"/>
      <c r="J26" s="110" t="e">
        <f t="shared" si="0"/>
        <v>#DIV/0!</v>
      </c>
      <c r="K26" s="89" t="e">
        <f t="shared" si="1"/>
        <v>#DIV/0!</v>
      </c>
      <c r="L26" s="150"/>
      <c r="M26" s="150"/>
      <c r="N26" s="150"/>
      <c r="O26" s="150"/>
    </row>
    <row r="27" spans="1:15" ht="15" customHeight="1">
      <c r="A27" s="64" t="s">
        <v>61</v>
      </c>
      <c r="B27" s="66"/>
      <c r="C27" s="66"/>
      <c r="D27" s="69"/>
      <c r="E27" s="64"/>
      <c r="F27" s="161"/>
      <c r="G27" s="65"/>
      <c r="H27" s="113"/>
      <c r="I27" s="156"/>
      <c r="J27" s="59" t="e">
        <f t="shared" si="0"/>
        <v>#DIV/0!</v>
      </c>
      <c r="K27" s="79" t="e">
        <f t="shared" ref="K27:K30" si="2">20-J27</f>
        <v>#DIV/0!</v>
      </c>
      <c r="L27" s="147"/>
      <c r="M27" s="147"/>
      <c r="N27" s="147"/>
      <c r="O27" s="147"/>
    </row>
    <row r="28" spans="1:15" ht="15" customHeight="1">
      <c r="A28" s="20" t="s">
        <v>62</v>
      </c>
      <c r="B28" s="6"/>
      <c r="C28" s="6"/>
      <c r="D28" s="67"/>
      <c r="E28" s="20"/>
      <c r="F28" s="159"/>
      <c r="G28" s="151"/>
      <c r="H28" s="19"/>
      <c r="I28" s="21"/>
      <c r="J28" s="109" t="e">
        <f t="shared" si="0"/>
        <v>#DIV/0!</v>
      </c>
      <c r="K28" s="83" t="e">
        <f t="shared" si="2"/>
        <v>#DIV/0!</v>
      </c>
      <c r="L28" s="146"/>
      <c r="M28" s="146"/>
      <c r="N28" s="146"/>
      <c r="O28" s="146"/>
    </row>
    <row r="29" spans="1:15" ht="15" customHeight="1">
      <c r="A29" s="20" t="s">
        <v>63</v>
      </c>
      <c r="B29" s="6"/>
      <c r="C29" s="6"/>
      <c r="D29" s="67"/>
      <c r="E29" s="20"/>
      <c r="F29" s="159"/>
      <c r="G29" s="151"/>
      <c r="H29" s="19"/>
      <c r="I29" s="21"/>
      <c r="J29" s="109" t="e">
        <f t="shared" si="0"/>
        <v>#DIV/0!</v>
      </c>
      <c r="K29" s="83" t="e">
        <f t="shared" si="2"/>
        <v>#DIV/0!</v>
      </c>
      <c r="L29" s="146"/>
      <c r="M29" s="146"/>
      <c r="N29" s="146"/>
      <c r="O29" s="146"/>
    </row>
    <row r="30" spans="1:15" ht="15" customHeight="1">
      <c r="A30" s="20" t="s">
        <v>64</v>
      </c>
      <c r="B30" s="6"/>
      <c r="C30" s="6"/>
      <c r="D30" s="67"/>
      <c r="E30" s="20"/>
      <c r="F30" s="159"/>
      <c r="G30" s="151"/>
      <c r="H30" s="19"/>
      <c r="I30" s="21"/>
      <c r="J30" s="109" t="e">
        <f t="shared" si="0"/>
        <v>#DIV/0!</v>
      </c>
      <c r="K30" s="83" t="e">
        <f t="shared" si="2"/>
        <v>#DIV/0!</v>
      </c>
      <c r="L30" s="146"/>
      <c r="M30" s="146"/>
      <c r="N30" s="146"/>
      <c r="O30" s="146"/>
    </row>
    <row r="31" spans="1:15" ht="15" customHeight="1">
      <c r="D31" s="2" t="s">
        <v>69</v>
      </c>
      <c r="E31" s="57">
        <f>SUM(E11:E30)</f>
        <v>19.600000000000001</v>
      </c>
    </row>
    <row r="32" spans="1:15" ht="15" customHeight="1">
      <c r="B32" t="s">
        <v>70</v>
      </c>
    </row>
    <row r="33" spans="1:9" ht="15" customHeight="1" thickBot="1">
      <c r="A33" s="1" t="s">
        <v>71</v>
      </c>
    </row>
    <row r="34" spans="1:9" ht="15" customHeight="1" thickBot="1">
      <c r="A34" s="175"/>
      <c r="B34" s="176"/>
      <c r="C34" s="176"/>
      <c r="D34" s="176"/>
      <c r="E34" s="177"/>
      <c r="G34" s="124" t="s">
        <v>72</v>
      </c>
      <c r="H34" s="125" t="s">
        <v>73</v>
      </c>
      <c r="I34" s="126" t="s">
        <v>74</v>
      </c>
    </row>
    <row r="35" spans="1:9" ht="15" customHeight="1">
      <c r="A35" s="178"/>
      <c r="B35" s="179"/>
      <c r="C35" s="179"/>
      <c r="D35" s="179"/>
      <c r="E35" s="180"/>
      <c r="G35" s="127" t="s">
        <v>75</v>
      </c>
      <c r="H35" s="71"/>
      <c r="I35" s="128"/>
    </row>
    <row r="36" spans="1:9" ht="15" customHeight="1">
      <c r="A36" s="178"/>
      <c r="B36" s="179"/>
      <c r="C36" s="179"/>
      <c r="D36" s="179"/>
      <c r="E36" s="180"/>
      <c r="G36" s="129" t="s">
        <v>76</v>
      </c>
      <c r="H36" s="20"/>
      <c r="I36" s="130"/>
    </row>
    <row r="37" spans="1:9" ht="15" customHeight="1">
      <c r="A37" s="178"/>
      <c r="B37" s="179"/>
      <c r="C37" s="179"/>
      <c r="D37" s="179"/>
      <c r="E37" s="180"/>
      <c r="G37" s="129" t="s">
        <v>77</v>
      </c>
      <c r="H37" s="20"/>
      <c r="I37" s="130"/>
    </row>
    <row r="38" spans="1:9" ht="15" customHeight="1">
      <c r="A38" s="178"/>
      <c r="B38" s="179"/>
      <c r="C38" s="179"/>
      <c r="D38" s="179"/>
      <c r="E38" s="180"/>
      <c r="G38" s="129" t="s">
        <v>78</v>
      </c>
      <c r="H38" s="20"/>
      <c r="I38" s="130"/>
    </row>
    <row r="39" spans="1:9" ht="15" customHeight="1">
      <c r="A39" s="178"/>
      <c r="B39" s="179"/>
      <c r="C39" s="179"/>
      <c r="D39" s="179"/>
      <c r="E39" s="180"/>
      <c r="G39" s="129" t="s">
        <v>79</v>
      </c>
      <c r="H39" s="20"/>
      <c r="I39" s="130"/>
    </row>
    <row r="40" spans="1:9" ht="15" customHeight="1">
      <c r="A40" s="178"/>
      <c r="B40" s="179"/>
      <c r="C40" s="179"/>
      <c r="D40" s="179"/>
      <c r="E40" s="180"/>
      <c r="G40" s="129" t="s">
        <v>80</v>
      </c>
      <c r="H40" s="20"/>
      <c r="I40" s="130"/>
    </row>
    <row r="41" spans="1:9" ht="15" customHeight="1">
      <c r="A41" s="178"/>
      <c r="B41" s="179"/>
      <c r="C41" s="179"/>
      <c r="D41" s="179"/>
      <c r="E41" s="180"/>
      <c r="G41" s="129" t="s">
        <v>81</v>
      </c>
      <c r="H41" s="20"/>
      <c r="I41" s="130"/>
    </row>
    <row r="42" spans="1:9" ht="15" customHeight="1" thickBot="1">
      <c r="A42" s="181"/>
      <c r="B42" s="182"/>
      <c r="C42" s="182"/>
      <c r="D42" s="182"/>
      <c r="E42" s="183"/>
      <c r="G42" s="131" t="s">
        <v>82</v>
      </c>
      <c r="H42" s="88"/>
      <c r="I42" s="132"/>
    </row>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1:7" ht="15" customHeight="1"/>
    <row r="82" spans="1:7" ht="15" customHeight="1"/>
    <row r="83" spans="1:7" ht="15" customHeight="1"/>
    <row r="84" spans="1:7" ht="15" customHeight="1">
      <c r="A84" s="8"/>
      <c r="B84" s="8"/>
      <c r="C84" s="8"/>
      <c r="D84" s="8"/>
      <c r="E84" s="8"/>
      <c r="F84" s="8"/>
      <c r="G84" s="8"/>
    </row>
    <row r="85" spans="1:7" ht="15" customHeight="1"/>
    <row r="86" spans="1:7" ht="15" customHeight="1"/>
    <row r="87" spans="1:7" ht="15" customHeight="1"/>
    <row r="88" spans="1:7" ht="15" customHeight="1"/>
    <row r="89" spans="1:7" ht="15" customHeight="1"/>
    <row r="90" spans="1:7" ht="15" customHeight="1"/>
    <row r="91" spans="1:7" ht="15" customHeight="1"/>
    <row r="92" spans="1:7" ht="15" customHeight="1"/>
    <row r="93" spans="1:7" ht="15" customHeight="1"/>
    <row r="94" spans="1:7" ht="15" customHeight="1"/>
    <row r="95" spans="1:7" ht="15" customHeight="1"/>
    <row r="96" spans="1:7" ht="15" customHeight="1"/>
    <row r="97" ht="15" customHeight="1"/>
    <row r="98" ht="15" customHeight="1"/>
    <row r="99" ht="15" customHeight="1"/>
    <row r="100" ht="15" customHeight="1"/>
    <row r="101" ht="15" customHeight="1"/>
    <row r="102" ht="15" customHeight="1"/>
  </sheetData>
  <dataConsolidate/>
  <mergeCells count="14">
    <mergeCell ref="G6:G7"/>
    <mergeCell ref="A34:E42"/>
    <mergeCell ref="J8:O8"/>
    <mergeCell ref="L9:M9"/>
    <mergeCell ref="N9:O9"/>
    <mergeCell ref="J9:K9"/>
    <mergeCell ref="H9:I9"/>
    <mergeCell ref="F2:F7"/>
    <mergeCell ref="C2:D2"/>
    <mergeCell ref="C3:D3"/>
    <mergeCell ref="C4:D4"/>
    <mergeCell ref="C6:D6"/>
    <mergeCell ref="C7:D7"/>
    <mergeCell ref="C5:D5"/>
  </mergeCells>
  <phoneticPr fontId="6" type="noConversion"/>
  <conditionalFormatting sqref="B11:B30">
    <cfRule type="expression" dxfId="9" priority="19" stopIfTrue="1">
      <formula>IF(COUNTIF($B:$B, $B11)&gt;1,TRUE,FALSE)</formula>
    </cfRule>
  </conditionalFormatting>
  <conditionalFormatting sqref="C5 H9 H11:H28">
    <cfRule type="expression" dxfId="8" priority="283" stopIfTrue="1">
      <formula>IF(COUNTIFS($E:$E, C7,$F:$F, D7)&gt;1, TRUE, FALSE)</formula>
    </cfRule>
  </conditionalFormatting>
  <conditionalFormatting sqref="C5 H9 H11:H30">
    <cfRule type="expression" dxfId="7" priority="280" stopIfTrue="1">
      <formula>IF(COUNTIFS($E:$E, C5,$F:$F, D5)&gt;1, TRUE, FALSE)</formula>
    </cfRule>
  </conditionalFormatting>
  <conditionalFormatting sqref="H11:I30">
    <cfRule type="expression" dxfId="6" priority="325" stopIfTrue="1">
      <formula>IF(COUNTIFS($E:$E, #REF!,$F:$F, H11)&gt;1, TRUE, FALSE)</formula>
    </cfRule>
  </conditionalFormatting>
  <conditionalFormatting sqref="H29:I29">
    <cfRule type="expression" dxfId="5" priority="305" stopIfTrue="1">
      <formula>IF(COUNTIFS($E:$E, #REF!,$F:$F, B31)&gt;1, TRUE, FALSE)</formula>
    </cfRule>
  </conditionalFormatting>
  <conditionalFormatting sqref="H29:I30">
    <cfRule type="expression" dxfId="4" priority="304" stopIfTrue="1">
      <formula>IF(COUNTIFS($E:$E, #REF!,$F:$F, F31)&gt;1, TRUE, FALSE)</formula>
    </cfRule>
    <cfRule type="expression" dxfId="3" priority="311" stopIfTrue="1">
      <formula>IF(COUNTIFS($E:$E, F31,$F:$F, G31)&gt;1, TRUE, FALSE)</formula>
    </cfRule>
  </conditionalFormatting>
  <conditionalFormatting sqref="I11:I28">
    <cfRule type="expression" dxfId="2" priority="318" stopIfTrue="1">
      <formula>IF(COUNTIFS($E:$E, I13,$F:$F, F13)&gt;1, TRUE, FALSE)</formula>
    </cfRule>
  </conditionalFormatting>
  <conditionalFormatting sqref="I11:I30">
    <cfRule type="expression" dxfId="1" priority="315" stopIfTrue="1">
      <formula>IF(COUNTIFS($E:$E, I11,$F:$F, F11)&gt;1, TRUE, FALSE)</formula>
    </cfRule>
  </conditionalFormatting>
  <dataValidations count="2">
    <dataValidation type="list" allowBlank="1" showInputMessage="1" sqref="H9:I9" xr:uid="{2CAC9D6C-76B9-4D66-9AAE-9325595CDDAD}">
      <formula1>"Set A, Set B, Set C, Set D"</formula1>
    </dataValidation>
    <dataValidation type="list" allowBlank="1" showInputMessage="1" sqref="C5:D5" xr:uid="{8D88F6DF-5D3F-417B-BF1D-756980B88D1A}">
      <formula1>"300c v2, 500c v2, 500c Nano, 300c Micro, 600c v3, 500c v3"</formula1>
    </dataValidation>
  </dataValidations>
  <pageMargins left="0.7" right="0.7" top="0.75" bottom="0.75" header="0.3" footer="0.3"/>
  <pageSetup scale="57" orientation="landscape" r:id="rId1"/>
  <headerFooter>
    <oddHeader>&amp;C&amp;"-,Bold"PNL34.W1: Nextera XT Library Workbook- MiSeq (Version2)</oddHeader>
  </headerFooter>
  <rowBreaks count="1" manualBreakCount="1">
    <brk id="42" max="14" man="1"/>
  </rowBreaks>
  <extLst>
    <ext xmlns:x14="http://schemas.microsoft.com/office/spreadsheetml/2009/9/main" uri="{CCE6A557-97BC-4b89-ADB6-D9C93CAAB3DF}">
      <x14:dataValidations xmlns:xm="http://schemas.microsoft.com/office/excel/2006/main" count="3">
        <x14:dataValidation type="list" allowBlank="1" showInputMessage="1" xr:uid="{BFAA5DB0-2438-4487-B1E5-20ED5E0EBE6F}">
          <x14:formula1>
            <xm:f>OFFSET(Indices!$E$3:$E$18, 0, MATCH($H$9, Indices!$E$1:$N$1, 0) - 1)</xm:f>
          </x14:formula1>
          <xm:sqref>H12:H30</xm:sqref>
        </x14:dataValidation>
        <x14:dataValidation type="list" allowBlank="1" showInputMessage="1" xr:uid="{2F44B385-6A66-4AAB-B17E-9C0ABFF20450}">
          <x14:formula1>
            <xm:f>OFFSET(Indices!$E$3:$E$18, 0, MATCH($H$9, Indices!$E$1:$N$1, 0))</xm:f>
          </x14:formula1>
          <xm:sqref>I11:I30</xm:sqref>
        </x14:dataValidation>
        <x14:dataValidation type="list" allowBlank="1" showInputMessage="1" xr:uid="{EC57DFE6-6AAD-4C54-A34E-6AE36398778D}">
          <x14:formula1>
            <xm:f>OFFSET(Indices!$E$3:$E$18, 0, MATCH($H$9, Indices!$E$1:$N$1, 0)-1)</xm:f>
          </x14:formula1>
          <xm:sqref>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46"/>
  <sheetViews>
    <sheetView topLeftCell="A2" zoomScale="77" zoomScaleNormal="100" workbookViewId="0">
      <selection activeCell="K51" sqref="K51"/>
    </sheetView>
  </sheetViews>
  <sheetFormatPr defaultRowHeight="15"/>
  <cols>
    <col min="1" max="1" width="31.85546875" customWidth="1"/>
    <col min="2" max="2" width="15.85546875" customWidth="1"/>
    <col min="3" max="3" width="23" customWidth="1"/>
    <col min="4" max="4" width="13.140625" customWidth="1"/>
    <col min="5" max="5" width="9.42578125" customWidth="1"/>
    <col min="6" max="6" width="12.140625" customWidth="1"/>
    <col min="7" max="7" width="13.5703125" customWidth="1"/>
    <col min="8" max="11" width="9.42578125" customWidth="1"/>
    <col min="12" max="12" width="12.85546875" customWidth="1"/>
  </cols>
  <sheetData>
    <row r="1" spans="1:12" ht="30.95" customHeight="1">
      <c r="A1" s="228" t="s">
        <v>83</v>
      </c>
      <c r="B1" s="228"/>
      <c r="C1" s="228"/>
      <c r="F1" s="222" t="s">
        <v>84</v>
      </c>
      <c r="G1" s="223"/>
      <c r="H1" s="223"/>
      <c r="I1" s="223"/>
      <c r="J1" s="224"/>
      <c r="K1" s="1"/>
      <c r="L1" s="1"/>
    </row>
    <row r="2" spans="1:12">
      <c r="A2" s="90" t="s">
        <v>9</v>
      </c>
      <c r="B2" s="220" t="str">
        <f>'Initial dilution'!C3</f>
        <v>CDC-MXXXX-240711</v>
      </c>
      <c r="C2" s="221"/>
      <c r="F2" s="91" t="s">
        <v>85</v>
      </c>
      <c r="G2" s="22"/>
      <c r="H2" s="225" t="s">
        <v>86</v>
      </c>
      <c r="I2" s="226"/>
      <c r="J2" s="227"/>
    </row>
    <row r="3" spans="1:12">
      <c r="A3" s="90" t="s">
        <v>12</v>
      </c>
      <c r="B3" s="220" t="str">
        <f>'Initial dilution'!C4</f>
        <v>CDC-MXXXX-240711</v>
      </c>
      <c r="C3" s="221"/>
      <c r="F3" s="91" t="s">
        <v>87</v>
      </c>
      <c r="G3" s="22"/>
      <c r="H3" s="6"/>
      <c r="I3" s="6"/>
      <c r="J3" s="170">
        <v>1.5</v>
      </c>
    </row>
    <row r="4" spans="1:12">
      <c r="A4" s="90" t="s">
        <v>88</v>
      </c>
      <c r="B4" s="240">
        <f>'Initial dilution'!$C6</f>
        <v>45608</v>
      </c>
      <c r="C4" s="241"/>
      <c r="F4" s="91" t="s">
        <v>89</v>
      </c>
      <c r="G4" s="22"/>
      <c r="H4" s="208">
        <v>2</v>
      </c>
      <c r="I4" s="208"/>
      <c r="J4" s="209"/>
    </row>
    <row r="5" spans="1:12">
      <c r="A5" s="90" t="s">
        <v>20</v>
      </c>
      <c r="B5" s="220" t="str">
        <f>'Initial dilution'!C7</f>
        <v>ALS</v>
      </c>
      <c r="C5" s="221"/>
      <c r="F5" s="91" t="s">
        <v>90</v>
      </c>
      <c r="G5" s="22"/>
      <c r="H5" s="242">
        <v>50</v>
      </c>
      <c r="I5" s="243"/>
      <c r="J5" s="244"/>
    </row>
    <row r="6" spans="1:12">
      <c r="A6" t="s">
        <v>91</v>
      </c>
      <c r="F6" s="91" t="s">
        <v>92</v>
      </c>
      <c r="G6" s="22"/>
      <c r="H6" s="225">
        <v>50</v>
      </c>
      <c r="I6" s="226"/>
      <c r="J6" s="227"/>
    </row>
    <row r="7" spans="1:12" ht="15.75" thickBot="1">
      <c r="F7" s="206" t="s">
        <v>93</v>
      </c>
      <c r="G7" s="207"/>
      <c r="H7" s="168">
        <v>2</v>
      </c>
      <c r="I7" s="168">
        <v>3</v>
      </c>
      <c r="J7" s="169">
        <v>4</v>
      </c>
    </row>
    <row r="8" spans="1:12" ht="15.75" thickBot="1">
      <c r="E8" s="5"/>
      <c r="F8" s="5"/>
      <c r="G8" s="5"/>
      <c r="H8" s="5"/>
      <c r="I8" s="5"/>
      <c r="J8" s="5"/>
      <c r="K8" s="5"/>
      <c r="L8" s="5"/>
    </row>
    <row r="9" spans="1:12" ht="14.45" customHeight="1" thickTop="1">
      <c r="A9" s="102"/>
      <c r="B9" s="102"/>
      <c r="C9" s="102"/>
      <c r="D9" s="102"/>
      <c r="E9" s="200" t="s">
        <v>94</v>
      </c>
      <c r="F9" s="229" t="s">
        <v>95</v>
      </c>
      <c r="G9" s="230"/>
      <c r="H9" s="235" t="s">
        <v>96</v>
      </c>
      <c r="I9" s="235"/>
      <c r="J9" s="236" t="s">
        <v>97</v>
      </c>
      <c r="K9" s="238" t="s">
        <v>98</v>
      </c>
      <c r="L9" s="218" t="s">
        <v>99</v>
      </c>
    </row>
    <row r="10" spans="1:12" ht="14.45" customHeight="1">
      <c r="A10" s="102"/>
      <c r="B10" s="102"/>
      <c r="C10" s="102"/>
      <c r="D10" s="102"/>
      <c r="E10" s="201"/>
      <c r="F10" s="231"/>
      <c r="G10" s="232"/>
      <c r="H10" s="235"/>
      <c r="I10" s="235"/>
      <c r="J10" s="236"/>
      <c r="K10" s="238"/>
      <c r="L10" s="218"/>
    </row>
    <row r="11" spans="1:12" ht="15.75" thickBot="1">
      <c r="A11" s="106"/>
      <c r="B11" s="106"/>
      <c r="C11" s="106"/>
      <c r="D11" s="106"/>
      <c r="E11" s="201"/>
      <c r="F11" s="233"/>
      <c r="G11" s="234"/>
      <c r="H11" s="235"/>
      <c r="I11" s="235"/>
      <c r="J11" s="236"/>
      <c r="K11" s="238"/>
      <c r="L11" s="218"/>
    </row>
    <row r="12" spans="1:12" ht="46.5" thickTop="1" thickBot="1">
      <c r="A12" s="105" t="s">
        <v>29</v>
      </c>
      <c r="B12" s="105" t="s">
        <v>31</v>
      </c>
      <c r="C12" s="105" t="s">
        <v>30</v>
      </c>
      <c r="D12" s="137" t="s">
        <v>32</v>
      </c>
      <c r="E12" s="164" t="s">
        <v>100</v>
      </c>
      <c r="F12" s="111" t="s">
        <v>100</v>
      </c>
      <c r="G12" s="112" t="s">
        <v>101</v>
      </c>
      <c r="H12" s="108" t="s">
        <v>102</v>
      </c>
      <c r="I12" s="118" t="s">
        <v>103</v>
      </c>
      <c r="J12" s="237"/>
      <c r="K12" s="239"/>
      <c r="L12" s="219"/>
    </row>
    <row r="13" spans="1:12">
      <c r="A13" s="84" t="str">
        <f>'Initial dilution'!$B11</f>
        <v>D5480-CDC-MXXXX-240711</v>
      </c>
      <c r="B13" s="81">
        <f>'Initial dilution'!$D11</f>
        <v>512333</v>
      </c>
      <c r="C13" s="81" t="str">
        <f>'Initial dilution'!$C11</f>
        <v>Campylobacter</v>
      </c>
      <c r="D13" s="56">
        <f>'Initial dilution'!$E11</f>
        <v>1.6</v>
      </c>
      <c r="E13" s="165"/>
      <c r="F13" s="113">
        <v>10</v>
      </c>
      <c r="G13" s="114">
        <f t="shared" ref="G13:G28" si="0">F13*$J$3</f>
        <v>15</v>
      </c>
      <c r="H13" s="59">
        <f t="shared" ref="H13:H32" si="1">$H$4*$H$5/G13</f>
        <v>6.666666666666667</v>
      </c>
      <c r="I13" s="58">
        <f t="shared" ref="I13:I32" si="2">$H$5-H13</f>
        <v>43.333333333333336</v>
      </c>
      <c r="J13" s="121">
        <f t="shared" ref="J13:J32" si="3">D13/MAX($D:$D)</f>
        <v>8.1632653061224483E-2</v>
      </c>
      <c r="K13" s="101">
        <f t="shared" ref="K13:K32" si="4">J13*$H$6</f>
        <v>4.0816326530612246</v>
      </c>
      <c r="L13" s="119"/>
    </row>
    <row r="14" spans="1:12">
      <c r="A14" s="82" t="str">
        <f>'Initial dilution'!$B12</f>
        <v>03-98-CDC-MXXXX-240711</v>
      </c>
      <c r="B14" s="81">
        <f>'Initial dilution'!$D12</f>
        <v>512333</v>
      </c>
      <c r="C14" s="81" t="str">
        <f>'Initial dilution'!$C12</f>
        <v>Escherichia</v>
      </c>
      <c r="D14" s="80">
        <f>'Initial dilution'!$E12</f>
        <v>5</v>
      </c>
      <c r="E14" s="166"/>
      <c r="F14" s="19">
        <v>10</v>
      </c>
      <c r="G14" s="115">
        <f t="shared" si="0"/>
        <v>15</v>
      </c>
      <c r="H14" s="109">
        <f t="shared" si="1"/>
        <v>6.666666666666667</v>
      </c>
      <c r="I14" s="97">
        <f t="shared" si="2"/>
        <v>43.333333333333336</v>
      </c>
      <c r="J14" s="122">
        <f t="shared" si="3"/>
        <v>0.25510204081632654</v>
      </c>
      <c r="K14" s="99">
        <f t="shared" si="4"/>
        <v>12.755102040816327</v>
      </c>
      <c r="L14" s="7"/>
    </row>
    <row r="15" spans="1:12">
      <c r="A15" s="82" t="str">
        <f>'Initial dilution'!$B13</f>
        <v>C6472-CDC-MXXXX-240711</v>
      </c>
      <c r="B15" s="81">
        <f>'Initial dilution'!$D13</f>
        <v>512333</v>
      </c>
      <c r="C15" s="81" t="str">
        <f>'Initial dilution'!$C13</f>
        <v>Salmonella</v>
      </c>
      <c r="D15" s="80">
        <f>'Initial dilution'!$E13</f>
        <v>5</v>
      </c>
      <c r="E15" s="166"/>
      <c r="F15" s="19">
        <v>10</v>
      </c>
      <c r="G15" s="115">
        <f t="shared" si="0"/>
        <v>15</v>
      </c>
      <c r="H15" s="109">
        <f t="shared" si="1"/>
        <v>6.666666666666667</v>
      </c>
      <c r="I15" s="97">
        <f t="shared" si="2"/>
        <v>43.333333333333336</v>
      </c>
      <c r="J15" s="122">
        <f t="shared" si="3"/>
        <v>0.25510204081632654</v>
      </c>
      <c r="K15" s="99">
        <f t="shared" si="4"/>
        <v>12.755102040816327</v>
      </c>
      <c r="L15" s="7"/>
    </row>
    <row r="16" spans="1:12" ht="15.75" thickBot="1">
      <c r="A16" s="85" t="str">
        <f>'Initial dilution'!$B14</f>
        <v>H8394-CDC-MXXXX-240711</v>
      </c>
      <c r="B16" s="86">
        <f>'Initial dilution'!$D14</f>
        <v>512333</v>
      </c>
      <c r="C16" s="86" t="str">
        <f>'Initial dilution'!$C14</f>
        <v>Listeria</v>
      </c>
      <c r="D16" s="87">
        <f>'Initial dilution'!$E14</f>
        <v>3</v>
      </c>
      <c r="E16" s="167"/>
      <c r="F16" s="116">
        <v>10</v>
      </c>
      <c r="G16" s="117">
        <f t="shared" si="0"/>
        <v>15</v>
      </c>
      <c r="H16" s="110">
        <f t="shared" si="1"/>
        <v>6.666666666666667</v>
      </c>
      <c r="I16" s="98">
        <f t="shared" si="2"/>
        <v>43.333333333333336</v>
      </c>
      <c r="J16" s="123">
        <f t="shared" si="3"/>
        <v>0.15306122448979589</v>
      </c>
      <c r="K16" s="100">
        <f t="shared" si="4"/>
        <v>7.6530612244897949</v>
      </c>
      <c r="L16" s="120"/>
    </row>
    <row r="17" spans="1:12">
      <c r="A17" s="84" t="str">
        <f>'Initial dilution'!$B15</f>
        <v>K3430-CDC-MXXXX-240711</v>
      </c>
      <c r="B17" s="81">
        <f>'Initial dilution'!$D15</f>
        <v>512333</v>
      </c>
      <c r="C17" s="81" t="str">
        <f>'Initial dilution'!$C15</f>
        <v>Vibrio</v>
      </c>
      <c r="D17" s="56">
        <f>'Initial dilution'!$E15</f>
        <v>5</v>
      </c>
      <c r="E17" s="165"/>
      <c r="F17" s="113">
        <v>10</v>
      </c>
      <c r="G17" s="114">
        <f t="shared" si="0"/>
        <v>15</v>
      </c>
      <c r="H17" s="59">
        <f t="shared" si="1"/>
        <v>6.666666666666667</v>
      </c>
      <c r="I17" s="58">
        <f t="shared" si="2"/>
        <v>43.333333333333336</v>
      </c>
      <c r="J17" s="121">
        <f t="shared" si="3"/>
        <v>0.25510204081632654</v>
      </c>
      <c r="K17" s="101">
        <f t="shared" si="4"/>
        <v>12.755102040816327</v>
      </c>
      <c r="L17" s="119"/>
    </row>
    <row r="18" spans="1:12">
      <c r="A18" s="82">
        <f>'Initial dilution'!$B16</f>
        <v>0</v>
      </c>
      <c r="B18" s="81">
        <f>'Initial dilution'!$D16</f>
        <v>0</v>
      </c>
      <c r="C18" s="81">
        <f>'Initial dilution'!$C16</f>
        <v>0</v>
      </c>
      <c r="D18" s="80">
        <f>'Initial dilution'!$E16</f>
        <v>0</v>
      </c>
      <c r="E18" s="166"/>
      <c r="F18" s="19"/>
      <c r="G18" s="115">
        <f t="shared" si="0"/>
        <v>0</v>
      </c>
      <c r="H18" s="109" t="e">
        <f t="shared" si="1"/>
        <v>#DIV/0!</v>
      </c>
      <c r="I18" s="97" t="e">
        <f t="shared" si="2"/>
        <v>#DIV/0!</v>
      </c>
      <c r="J18" s="122">
        <f t="shared" si="3"/>
        <v>0</v>
      </c>
      <c r="K18" s="99">
        <f t="shared" si="4"/>
        <v>0</v>
      </c>
      <c r="L18" s="7"/>
    </row>
    <row r="19" spans="1:12">
      <c r="A19" s="82">
        <f>'Initial dilution'!$B17</f>
        <v>0</v>
      </c>
      <c r="B19" s="81">
        <f>'Initial dilution'!$D17</f>
        <v>0</v>
      </c>
      <c r="C19" s="81">
        <f>'Initial dilution'!$C17</f>
        <v>0</v>
      </c>
      <c r="D19" s="80">
        <f>'Initial dilution'!$E17</f>
        <v>0</v>
      </c>
      <c r="E19" s="166"/>
      <c r="F19" s="19"/>
      <c r="G19" s="115">
        <f t="shared" si="0"/>
        <v>0</v>
      </c>
      <c r="H19" s="109" t="e">
        <f t="shared" si="1"/>
        <v>#DIV/0!</v>
      </c>
      <c r="I19" s="97" t="e">
        <f t="shared" si="2"/>
        <v>#DIV/0!</v>
      </c>
      <c r="J19" s="122">
        <f t="shared" si="3"/>
        <v>0</v>
      </c>
      <c r="K19" s="99">
        <f t="shared" si="4"/>
        <v>0</v>
      </c>
      <c r="L19" s="7"/>
    </row>
    <row r="20" spans="1:12" ht="15.75" thickBot="1">
      <c r="A20" s="85">
        <f>'Initial dilution'!$B18</f>
        <v>0</v>
      </c>
      <c r="B20" s="86">
        <f>'Initial dilution'!$D18</f>
        <v>0</v>
      </c>
      <c r="C20" s="86">
        <f>'Initial dilution'!$C18</f>
        <v>0</v>
      </c>
      <c r="D20" s="87">
        <f>'Initial dilution'!$E18</f>
        <v>0</v>
      </c>
      <c r="E20" s="167"/>
      <c r="F20" s="116"/>
      <c r="G20" s="117">
        <f t="shared" si="0"/>
        <v>0</v>
      </c>
      <c r="H20" s="110" t="e">
        <f t="shared" si="1"/>
        <v>#DIV/0!</v>
      </c>
      <c r="I20" s="98" t="e">
        <f t="shared" si="2"/>
        <v>#DIV/0!</v>
      </c>
      <c r="J20" s="123">
        <f t="shared" si="3"/>
        <v>0</v>
      </c>
      <c r="K20" s="100">
        <f t="shared" si="4"/>
        <v>0</v>
      </c>
      <c r="L20" s="120"/>
    </row>
    <row r="21" spans="1:12">
      <c r="A21" s="84">
        <f>'Initial dilution'!$B19</f>
        <v>0</v>
      </c>
      <c r="B21" s="81">
        <f>'Initial dilution'!$D19</f>
        <v>0</v>
      </c>
      <c r="C21" s="81">
        <f>'Initial dilution'!$C19</f>
        <v>0</v>
      </c>
      <c r="D21" s="56">
        <f>'Initial dilution'!$E19</f>
        <v>0</v>
      </c>
      <c r="E21" s="165"/>
      <c r="F21" s="113"/>
      <c r="G21" s="114">
        <f t="shared" si="0"/>
        <v>0</v>
      </c>
      <c r="H21" s="59" t="e">
        <f t="shared" si="1"/>
        <v>#DIV/0!</v>
      </c>
      <c r="I21" s="58" t="e">
        <f t="shared" si="2"/>
        <v>#DIV/0!</v>
      </c>
      <c r="J21" s="121">
        <f t="shared" si="3"/>
        <v>0</v>
      </c>
      <c r="K21" s="101">
        <f t="shared" si="4"/>
        <v>0</v>
      </c>
      <c r="L21" s="119"/>
    </row>
    <row r="22" spans="1:12">
      <c r="A22" s="82">
        <f>'Initial dilution'!$B20</f>
        <v>0</v>
      </c>
      <c r="B22" s="81">
        <f>'Initial dilution'!$D20</f>
        <v>0</v>
      </c>
      <c r="C22" s="81">
        <f>'Initial dilution'!$C20</f>
        <v>0</v>
      </c>
      <c r="D22" s="80">
        <f>'Initial dilution'!$E20</f>
        <v>0</v>
      </c>
      <c r="E22" s="166"/>
      <c r="F22" s="19"/>
      <c r="G22" s="115">
        <f t="shared" si="0"/>
        <v>0</v>
      </c>
      <c r="H22" s="109" t="e">
        <f t="shared" si="1"/>
        <v>#DIV/0!</v>
      </c>
      <c r="I22" s="97" t="e">
        <f t="shared" si="2"/>
        <v>#DIV/0!</v>
      </c>
      <c r="J22" s="122">
        <f t="shared" si="3"/>
        <v>0</v>
      </c>
      <c r="K22" s="99">
        <f t="shared" si="4"/>
        <v>0</v>
      </c>
      <c r="L22" s="7"/>
    </row>
    <row r="23" spans="1:12">
      <c r="A23" s="82">
        <f>'Initial dilution'!$B21</f>
        <v>0</v>
      </c>
      <c r="B23" s="81">
        <f>'Initial dilution'!$D21</f>
        <v>0</v>
      </c>
      <c r="C23" s="81">
        <f>'Initial dilution'!$C21</f>
        <v>0</v>
      </c>
      <c r="D23" s="80">
        <f>'Initial dilution'!$E21</f>
        <v>0</v>
      </c>
      <c r="E23" s="166"/>
      <c r="F23" s="19"/>
      <c r="G23" s="115">
        <f t="shared" si="0"/>
        <v>0</v>
      </c>
      <c r="H23" s="109" t="e">
        <f t="shared" si="1"/>
        <v>#DIV/0!</v>
      </c>
      <c r="I23" s="97" t="e">
        <f t="shared" si="2"/>
        <v>#DIV/0!</v>
      </c>
      <c r="J23" s="122">
        <f t="shared" si="3"/>
        <v>0</v>
      </c>
      <c r="K23" s="99">
        <f t="shared" si="4"/>
        <v>0</v>
      </c>
      <c r="L23" s="7"/>
    </row>
    <row r="24" spans="1:12" ht="15.75" thickBot="1">
      <c r="A24" s="85">
        <f>'Initial dilution'!$B22</f>
        <v>0</v>
      </c>
      <c r="B24" s="86">
        <f>'Initial dilution'!$D22</f>
        <v>0</v>
      </c>
      <c r="C24" s="86">
        <f>'Initial dilution'!$C22</f>
        <v>0</v>
      </c>
      <c r="D24" s="87">
        <f>'Initial dilution'!$E22</f>
        <v>0</v>
      </c>
      <c r="E24" s="167"/>
      <c r="F24" s="116"/>
      <c r="G24" s="117">
        <f t="shared" si="0"/>
        <v>0</v>
      </c>
      <c r="H24" s="110" t="e">
        <f t="shared" si="1"/>
        <v>#DIV/0!</v>
      </c>
      <c r="I24" s="98" t="e">
        <f t="shared" si="2"/>
        <v>#DIV/0!</v>
      </c>
      <c r="J24" s="123">
        <f t="shared" si="3"/>
        <v>0</v>
      </c>
      <c r="K24" s="100">
        <f t="shared" si="4"/>
        <v>0</v>
      </c>
      <c r="L24" s="120"/>
    </row>
    <row r="25" spans="1:12">
      <c r="A25" s="84">
        <f>'Initial dilution'!$B23</f>
        <v>0</v>
      </c>
      <c r="B25" s="81">
        <f>'Initial dilution'!$D23</f>
        <v>0</v>
      </c>
      <c r="C25" s="81">
        <f>'Initial dilution'!$C23</f>
        <v>0</v>
      </c>
      <c r="D25" s="56">
        <f>'Initial dilution'!$E23</f>
        <v>0</v>
      </c>
      <c r="E25" s="165"/>
      <c r="F25" s="113"/>
      <c r="G25" s="114">
        <f t="shared" si="0"/>
        <v>0</v>
      </c>
      <c r="H25" s="59" t="e">
        <f t="shared" si="1"/>
        <v>#DIV/0!</v>
      </c>
      <c r="I25" s="58" t="e">
        <f t="shared" si="2"/>
        <v>#DIV/0!</v>
      </c>
      <c r="J25" s="121">
        <f t="shared" si="3"/>
        <v>0</v>
      </c>
      <c r="K25" s="101">
        <f t="shared" si="4"/>
        <v>0</v>
      </c>
      <c r="L25" s="119"/>
    </row>
    <row r="26" spans="1:12">
      <c r="A26" s="82">
        <f>'Initial dilution'!$B24</f>
        <v>0</v>
      </c>
      <c r="B26" s="81">
        <f>'Initial dilution'!$D24</f>
        <v>0</v>
      </c>
      <c r="C26" s="81">
        <f>'Initial dilution'!$C24</f>
        <v>0</v>
      </c>
      <c r="D26" s="80">
        <f>'Initial dilution'!$E24</f>
        <v>0</v>
      </c>
      <c r="E26" s="166"/>
      <c r="F26" s="19"/>
      <c r="G26" s="115">
        <f t="shared" si="0"/>
        <v>0</v>
      </c>
      <c r="H26" s="109" t="e">
        <f t="shared" si="1"/>
        <v>#DIV/0!</v>
      </c>
      <c r="I26" s="97" t="e">
        <f t="shared" si="2"/>
        <v>#DIV/0!</v>
      </c>
      <c r="J26" s="122">
        <f t="shared" si="3"/>
        <v>0</v>
      </c>
      <c r="K26" s="99">
        <f t="shared" si="4"/>
        <v>0</v>
      </c>
      <c r="L26" s="7"/>
    </row>
    <row r="27" spans="1:12">
      <c r="A27" s="82">
        <f>'Initial dilution'!$B25</f>
        <v>0</v>
      </c>
      <c r="B27" s="81">
        <f>'Initial dilution'!$D25</f>
        <v>0</v>
      </c>
      <c r="C27" s="81">
        <f>'Initial dilution'!$C25</f>
        <v>0</v>
      </c>
      <c r="D27" s="80">
        <f>'Initial dilution'!$E25</f>
        <v>0</v>
      </c>
      <c r="E27" s="166"/>
      <c r="F27" s="19"/>
      <c r="G27" s="115">
        <f t="shared" si="0"/>
        <v>0</v>
      </c>
      <c r="H27" s="109" t="e">
        <f t="shared" si="1"/>
        <v>#DIV/0!</v>
      </c>
      <c r="I27" s="97" t="e">
        <f t="shared" si="2"/>
        <v>#DIV/0!</v>
      </c>
      <c r="J27" s="122">
        <f t="shared" si="3"/>
        <v>0</v>
      </c>
      <c r="K27" s="99">
        <f t="shared" si="4"/>
        <v>0</v>
      </c>
      <c r="L27" s="7"/>
    </row>
    <row r="28" spans="1:12" ht="15.75" thickBot="1">
      <c r="A28" s="85">
        <f>'Initial dilution'!$B26</f>
        <v>0</v>
      </c>
      <c r="B28" s="86">
        <f>'Initial dilution'!$D26</f>
        <v>0</v>
      </c>
      <c r="C28" s="86">
        <f>'Initial dilution'!$C26</f>
        <v>0</v>
      </c>
      <c r="D28" s="87">
        <f>'Initial dilution'!$E26</f>
        <v>0</v>
      </c>
      <c r="E28" s="167"/>
      <c r="F28" s="116"/>
      <c r="G28" s="117">
        <f t="shared" si="0"/>
        <v>0</v>
      </c>
      <c r="H28" s="110" t="e">
        <f t="shared" si="1"/>
        <v>#DIV/0!</v>
      </c>
      <c r="I28" s="98" t="e">
        <f t="shared" si="2"/>
        <v>#DIV/0!</v>
      </c>
      <c r="J28" s="123">
        <f t="shared" si="3"/>
        <v>0</v>
      </c>
      <c r="K28" s="100">
        <f t="shared" si="4"/>
        <v>0</v>
      </c>
      <c r="L28" s="120"/>
    </row>
    <row r="29" spans="1:12">
      <c r="A29" s="84">
        <f>'Initial dilution'!$B27</f>
        <v>0</v>
      </c>
      <c r="B29" s="81">
        <f>'Initial dilution'!$D27</f>
        <v>0</v>
      </c>
      <c r="C29" s="81">
        <f>'Initial dilution'!$C27</f>
        <v>0</v>
      </c>
      <c r="D29" s="56">
        <f>'Initial dilution'!$E27</f>
        <v>0</v>
      </c>
      <c r="E29" s="165"/>
      <c r="F29" s="113"/>
      <c r="G29" s="114">
        <f t="shared" ref="G29:G32" si="5">F29*$J$3</f>
        <v>0</v>
      </c>
      <c r="H29" s="59" t="e">
        <f t="shared" si="1"/>
        <v>#DIV/0!</v>
      </c>
      <c r="I29" s="58" t="e">
        <f t="shared" si="2"/>
        <v>#DIV/0!</v>
      </c>
      <c r="J29" s="121">
        <f t="shared" si="3"/>
        <v>0</v>
      </c>
      <c r="K29" s="101">
        <f t="shared" si="4"/>
        <v>0</v>
      </c>
      <c r="L29" s="119"/>
    </row>
    <row r="30" spans="1:12">
      <c r="A30" s="82">
        <f>'Initial dilution'!$B28</f>
        <v>0</v>
      </c>
      <c r="B30" s="81">
        <f>'Initial dilution'!$D28</f>
        <v>0</v>
      </c>
      <c r="C30" s="81">
        <f>'Initial dilution'!$C28</f>
        <v>0</v>
      </c>
      <c r="D30" s="80">
        <f>'Initial dilution'!$E28</f>
        <v>0</v>
      </c>
      <c r="E30" s="166"/>
      <c r="F30" s="19"/>
      <c r="G30" s="115">
        <f t="shared" si="5"/>
        <v>0</v>
      </c>
      <c r="H30" s="109" t="e">
        <f t="shared" si="1"/>
        <v>#DIV/0!</v>
      </c>
      <c r="I30" s="97" t="e">
        <f t="shared" si="2"/>
        <v>#DIV/0!</v>
      </c>
      <c r="J30" s="122">
        <f t="shared" si="3"/>
        <v>0</v>
      </c>
      <c r="K30" s="99">
        <f t="shared" si="4"/>
        <v>0</v>
      </c>
      <c r="L30" s="7"/>
    </row>
    <row r="31" spans="1:12">
      <c r="A31" s="82">
        <f>'Initial dilution'!$B29</f>
        <v>0</v>
      </c>
      <c r="B31" s="81">
        <f>'Initial dilution'!$D29</f>
        <v>0</v>
      </c>
      <c r="C31" s="81">
        <f>'Initial dilution'!$C29</f>
        <v>0</v>
      </c>
      <c r="D31" s="80">
        <f>'Initial dilution'!$E29</f>
        <v>0</v>
      </c>
      <c r="E31" s="166"/>
      <c r="F31" s="19"/>
      <c r="G31" s="115">
        <f t="shared" si="5"/>
        <v>0</v>
      </c>
      <c r="H31" s="109" t="e">
        <f t="shared" si="1"/>
        <v>#DIV/0!</v>
      </c>
      <c r="I31" s="97" t="e">
        <f t="shared" si="2"/>
        <v>#DIV/0!</v>
      </c>
      <c r="J31" s="122">
        <f t="shared" si="3"/>
        <v>0</v>
      </c>
      <c r="K31" s="99">
        <f t="shared" si="4"/>
        <v>0</v>
      </c>
      <c r="L31" s="7"/>
    </row>
    <row r="32" spans="1:12">
      <c r="A32" s="82">
        <f>'Initial dilution'!$B30</f>
        <v>0</v>
      </c>
      <c r="B32" s="81">
        <f>'Initial dilution'!$D30</f>
        <v>0</v>
      </c>
      <c r="C32" s="81">
        <f>'Initial dilution'!$C30</f>
        <v>0</v>
      </c>
      <c r="D32" s="80">
        <f>'Initial dilution'!$E30</f>
        <v>0</v>
      </c>
      <c r="E32" s="166"/>
      <c r="F32" s="19"/>
      <c r="G32" s="115">
        <f t="shared" si="5"/>
        <v>0</v>
      </c>
      <c r="H32" s="109" t="e">
        <f t="shared" si="1"/>
        <v>#DIV/0!</v>
      </c>
      <c r="I32" s="97" t="e">
        <f t="shared" si="2"/>
        <v>#DIV/0!</v>
      </c>
      <c r="J32" s="122">
        <f t="shared" si="3"/>
        <v>0</v>
      </c>
      <c r="K32" s="99">
        <f t="shared" si="4"/>
        <v>0</v>
      </c>
      <c r="L32" s="7"/>
    </row>
    <row r="33" spans="1:11">
      <c r="C33" s="2" t="s">
        <v>104</v>
      </c>
      <c r="D33" s="80">
        <f>SUM($D$13:$D$32)</f>
        <v>19.600000000000001</v>
      </c>
      <c r="K33" s="10"/>
    </row>
    <row r="35" spans="1:11">
      <c r="A35" t="s">
        <v>105</v>
      </c>
      <c r="B35" s="2"/>
      <c r="C35" s="11"/>
    </row>
    <row r="36" spans="1:11" ht="15.75" thickBot="1"/>
    <row r="37" spans="1:11" ht="15.75" thickBot="1">
      <c r="A37" s="1" t="s">
        <v>71</v>
      </c>
      <c r="I37" s="124" t="s">
        <v>106</v>
      </c>
      <c r="J37" s="126" t="s">
        <v>107</v>
      </c>
    </row>
    <row r="38" spans="1:11">
      <c r="A38" s="175"/>
      <c r="B38" s="176"/>
      <c r="C38" s="176"/>
      <c r="D38" s="177"/>
      <c r="G38" s="214" t="s">
        <v>108</v>
      </c>
      <c r="H38" s="215"/>
      <c r="I38" s="133"/>
      <c r="J38" s="134"/>
    </row>
    <row r="39" spans="1:11">
      <c r="A39" s="178"/>
      <c r="B39" s="179"/>
      <c r="C39" s="179"/>
      <c r="D39" s="180"/>
      <c r="G39" s="212" t="s">
        <v>109</v>
      </c>
      <c r="H39" s="213"/>
      <c r="I39" s="6"/>
      <c r="J39" s="74"/>
    </row>
    <row r="40" spans="1:11" ht="15.75" thickBot="1">
      <c r="A40" s="178"/>
      <c r="B40" s="179"/>
      <c r="C40" s="179"/>
      <c r="D40" s="180"/>
      <c r="G40" s="210" t="s">
        <v>110</v>
      </c>
      <c r="H40" s="211"/>
      <c r="I40" s="135"/>
      <c r="J40" s="136"/>
    </row>
    <row r="41" spans="1:11" ht="15.75" thickBot="1">
      <c r="A41" s="178"/>
      <c r="B41" s="179"/>
      <c r="C41" s="179"/>
      <c r="D41" s="180"/>
    </row>
    <row r="42" spans="1:11">
      <c r="A42" s="178"/>
      <c r="B42" s="179"/>
      <c r="C42" s="179"/>
      <c r="D42" s="180"/>
      <c r="G42" s="202" t="s">
        <v>111</v>
      </c>
      <c r="H42" s="203"/>
      <c r="I42" s="204"/>
      <c r="J42" s="205"/>
    </row>
    <row r="43" spans="1:11">
      <c r="A43" s="178"/>
      <c r="B43" s="179"/>
      <c r="C43" s="179"/>
      <c r="D43" s="180"/>
      <c r="G43" s="212" t="s">
        <v>112</v>
      </c>
      <c r="H43" s="213"/>
      <c r="I43" s="208">
        <v>1000</v>
      </c>
      <c r="J43" s="209"/>
    </row>
    <row r="44" spans="1:11">
      <c r="A44" s="178"/>
      <c r="B44" s="179"/>
      <c r="C44" s="179"/>
      <c r="D44" s="180"/>
      <c r="G44" s="212" t="s">
        <v>113</v>
      </c>
      <c r="H44" s="213"/>
      <c r="I44" s="216">
        <v>0.86</v>
      </c>
      <c r="J44" s="217"/>
    </row>
    <row r="45" spans="1:11">
      <c r="A45" s="178"/>
      <c r="B45" s="179"/>
      <c r="C45" s="179"/>
      <c r="D45" s="180"/>
      <c r="G45" s="212" t="s">
        <v>114</v>
      </c>
      <c r="H45" s="213"/>
      <c r="I45" s="216">
        <v>0.83</v>
      </c>
      <c r="J45" s="217"/>
    </row>
    <row r="46" spans="1:11" ht="15.75" thickBot="1">
      <c r="A46" s="181"/>
      <c r="B46" s="182"/>
      <c r="C46" s="182"/>
      <c r="D46" s="183"/>
      <c r="G46" s="210" t="s">
        <v>115</v>
      </c>
      <c r="H46" s="211"/>
      <c r="I46" s="198">
        <v>8000</v>
      </c>
      <c r="J46" s="199"/>
    </row>
  </sheetData>
  <mergeCells count="30">
    <mergeCell ref="L9:L12"/>
    <mergeCell ref="H4:J4"/>
    <mergeCell ref="B3:C3"/>
    <mergeCell ref="B2:C2"/>
    <mergeCell ref="F1:J1"/>
    <mergeCell ref="H2:J2"/>
    <mergeCell ref="A1:C1"/>
    <mergeCell ref="F9:G11"/>
    <mergeCell ref="H9:I11"/>
    <mergeCell ref="J9:J12"/>
    <mergeCell ref="K9:K12"/>
    <mergeCell ref="B4:C4"/>
    <mergeCell ref="B5:C5"/>
    <mergeCell ref="H5:J5"/>
    <mergeCell ref="H6:J6"/>
    <mergeCell ref="A38:D46"/>
    <mergeCell ref="I46:J46"/>
    <mergeCell ref="E9:E11"/>
    <mergeCell ref="G42:J42"/>
    <mergeCell ref="F7:G7"/>
    <mergeCell ref="I43:J43"/>
    <mergeCell ref="G40:H40"/>
    <mergeCell ref="G39:H39"/>
    <mergeCell ref="G38:H38"/>
    <mergeCell ref="G46:H46"/>
    <mergeCell ref="G45:H45"/>
    <mergeCell ref="G44:H44"/>
    <mergeCell ref="G43:H43"/>
    <mergeCell ref="I44:J44"/>
    <mergeCell ref="I45:J45"/>
  </mergeCells>
  <dataValidations count="2">
    <dataValidation type="list" allowBlank="1" showInputMessage="1" sqref="L13:L32" xr:uid="{00000000-0002-0000-0100-000000000000}">
      <formula1>"Machine failure, Low coverage, Concentration lost during clean-up, Contamination"</formula1>
    </dataValidation>
    <dataValidation type="list" allowBlank="1" showInputMessage="1" sqref="H4" xr:uid="{00000000-0002-0000-0100-000001000000}">
      <formula1>$H$7:$J$7</formula1>
    </dataValidation>
  </dataValidations>
  <pageMargins left="0.7" right="0.7" top="0.75" bottom="0.75" header="0.3" footer="0.3"/>
  <pageSetup scale="64" orientation="landscape" r:id="rId1"/>
  <headerFooter>
    <oddHeader>&amp;C&amp;"-,Bold"Nextera XT Library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14A1F-0098-440F-BDF5-049874AA1631}">
  <dimension ref="A1:G36"/>
  <sheetViews>
    <sheetView zoomScale="115" zoomScaleNormal="115" workbookViewId="0">
      <selection activeCell="F17" sqref="F17"/>
    </sheetView>
  </sheetViews>
  <sheetFormatPr defaultColWidth="8.85546875" defaultRowHeight="15"/>
  <cols>
    <col min="1" max="1" width="34" customWidth="1"/>
    <col min="2" max="2" width="36" bestFit="1" customWidth="1"/>
    <col min="3" max="3" width="20.5703125" bestFit="1" customWidth="1"/>
    <col min="4" max="4" width="10.5703125" bestFit="1" customWidth="1"/>
    <col min="5" max="5" width="11.85546875" bestFit="1" customWidth="1"/>
    <col min="6" max="6" width="10.5703125" bestFit="1" customWidth="1"/>
    <col min="7" max="7" width="13.7109375" bestFit="1" customWidth="1"/>
    <col min="8" max="8" width="14.85546875" bestFit="1" customWidth="1"/>
    <col min="9" max="9" width="68.42578125" bestFit="1" customWidth="1"/>
  </cols>
  <sheetData>
    <row r="1" spans="1:7">
      <c r="A1" t="s">
        <v>116</v>
      </c>
    </row>
    <row r="2" spans="1:7">
      <c r="A2" t="s">
        <v>117</v>
      </c>
      <c r="B2" t="str">
        <f>'Initial dilution'!$C$2</f>
        <v>CDC-MXXXX-240711</v>
      </c>
    </row>
    <row r="3" spans="1:7">
      <c r="A3" t="s">
        <v>88</v>
      </c>
      <c r="B3" s="4">
        <f>'Initial dilution'!$C$6</f>
        <v>45608</v>
      </c>
    </row>
    <row r="4" spans="1:7">
      <c r="A4" t="s">
        <v>118</v>
      </c>
      <c r="B4" t="s">
        <v>119</v>
      </c>
    </row>
    <row r="5" spans="1:7">
      <c r="A5" t="s">
        <v>120</v>
      </c>
      <c r="B5" t="s">
        <v>121</v>
      </c>
    </row>
    <row r="6" spans="1:7">
      <c r="A6" t="s">
        <v>122</v>
      </c>
      <c r="B6" t="s">
        <v>123</v>
      </c>
    </row>
    <row r="7" spans="1:7">
      <c r="A7" t="s">
        <v>124</v>
      </c>
      <c r="B7" t="s">
        <v>125</v>
      </c>
    </row>
    <row r="8" spans="1:7">
      <c r="A8" t="s">
        <v>126</v>
      </c>
    </row>
    <row r="9" spans="1:7">
      <c r="A9" t="s">
        <v>127</v>
      </c>
      <c r="B9" t="s">
        <v>128</v>
      </c>
    </row>
    <row r="10" spans="1:7">
      <c r="A10" t="s">
        <v>129</v>
      </c>
    </row>
    <row r="11" spans="1:7">
      <c r="A11">
        <f>LEFT('Initial dilution'!$C$5, 3)/2 +1</f>
        <v>251</v>
      </c>
    </row>
    <row r="12" spans="1:7">
      <c r="A12">
        <f>LEFT('Initial dilution'!$C$5, 3)/2 +1</f>
        <v>251</v>
      </c>
    </row>
    <row r="13" spans="1:7">
      <c r="A13" t="s">
        <v>130</v>
      </c>
    </row>
    <row r="14" spans="1:7">
      <c r="A14" t="s">
        <v>131</v>
      </c>
      <c r="B14" t="s">
        <v>132</v>
      </c>
    </row>
    <row r="15" spans="1:7">
      <c r="A15" t="s">
        <v>133</v>
      </c>
    </row>
    <row r="16" spans="1:7">
      <c r="A16" t="s">
        <v>134</v>
      </c>
      <c r="B16" t="s">
        <v>126</v>
      </c>
      <c r="C16" t="s">
        <v>135</v>
      </c>
      <c r="D16" t="s">
        <v>136</v>
      </c>
      <c r="E16" t="s">
        <v>137</v>
      </c>
      <c r="F16" t="s">
        <v>138</v>
      </c>
      <c r="G16" t="s">
        <v>139</v>
      </c>
    </row>
    <row r="17" spans="1:7">
      <c r="A17" t="str">
        <f>IF(LEN('Initial dilution'!$B11)&gt;0,'Initial dilution'!$B11,"")&amp;"-"&amp;IF(LEN('Initial dilution'!$B11)&gt;0,'Initial dilution'!$C$3,"")</f>
        <v>D5480-CDC-MXXXX-240711-CDC-MXXXX-240711</v>
      </c>
      <c r="C17" t="str">
        <f>IF(OR(LEN('Initial dilution'!$B11)=0, LEN('Initial dilution'!$H11)=0), "", IF(LEFT(RIGHT('Initial dilution'!$H11,3),1)="7",'Initial dilution'!$H11,'Initial dilution'!$I14))</f>
        <v>B-N716</v>
      </c>
      <c r="D17" t="str">
        <f>IF(LEN(C17)=0,"",VLOOKUP(C17, Indices!$A:$B, 2, FALSE))</f>
        <v>ACTCGCTA</v>
      </c>
      <c r="E17" t="str">
        <f>IF(OR(LEN('Initial dilution'!$B11)=0, LEN('Initial dilution'!$I11)=0), "", IF(LEFT(RIGHT('Initial dilution'!$I11,3),1)="5",'Initial dilution'!$I11,'Initial dilution'!$H11))</f>
        <v>B-S502</v>
      </c>
      <c r="F17" s="13" t="str">
        <f>IF(LEN(E17)=0,"",VLOOKUP(E17, Indices!$A:$B, 2, FALSE))</f>
        <v>CTCTCTAT</v>
      </c>
      <c r="G17">
        <f>IF(LEN('Initial dilution'!$B11)&gt;0, 'Initial dilution'!$D11,"")</f>
        <v>512333</v>
      </c>
    </row>
    <row r="18" spans="1:7">
      <c r="A18" t="str">
        <f>IF(LEN('Initial dilution'!$B12)&gt;0,'Initial dilution'!$B12,"")&amp;"-"&amp;IF(LEN('Initial dilution'!$B12)&gt;0,'Initial dilution'!$C$3,"")</f>
        <v>03-98-CDC-MXXXX-240711-CDC-MXXXX-240711</v>
      </c>
      <c r="C18" t="str">
        <f>IF(OR(LEN('Initial dilution'!$B12)=0, LEN('Initial dilution'!$H12)=0), "", IF(LEFT(RIGHT('Initial dilution'!$H12,3),1)="7",'Initial dilution'!$H12,'Initial dilution'!$I15))</f>
        <v>B-N722</v>
      </c>
      <c r="D18" t="str">
        <f>IF(LEN(C18)=0,"",VLOOKUP(C18, Indices!$A:$B, 2, FALSE))</f>
        <v>ATGCGCAG</v>
      </c>
      <c r="E18" t="str">
        <f>IF(OR(LEN('Initial dilution'!$B12)=0, LEN('Initial dilution'!$I12)=0), "", IF(LEFT(RIGHT('Initial dilution'!$I12,3),1)="5",'Initial dilution'!$I12,'Initial dilution'!$H12))</f>
        <v>B-S510</v>
      </c>
      <c r="F18" s="13" t="str">
        <f>IF(LEN(E18)=0,"",VLOOKUP(E18, Indices!$A:$B, 2, FALSE))</f>
        <v>CGTCTAAT</v>
      </c>
      <c r="G18">
        <f>IF(LEN('Initial dilution'!$B12)&gt;0, 'Initial dilution'!$D12,"")</f>
        <v>512333</v>
      </c>
    </row>
    <row r="19" spans="1:7">
      <c r="A19" t="str">
        <f>IF(LEN('Initial dilution'!$B13)&gt;0,'Initial dilution'!$B13,"")&amp;"-"&amp;IF(LEN('Initial dilution'!$B13)&gt;0,'Initial dilution'!$C$3,"")</f>
        <v>C6472-CDC-MXXXX-240711-CDC-MXXXX-240711</v>
      </c>
      <c r="C19" t="str">
        <f>IF(OR(LEN('Initial dilution'!$B13)=0, LEN('Initial dilution'!$H13)=0), "", IF(LEFT(RIGHT('Initial dilution'!$H13,3),1)="7",'Initial dilution'!$H13,'Initial dilution'!$I16))</f>
        <v/>
      </c>
      <c r="D19" t="str">
        <f>IF(LEN(C19)=0,"",VLOOKUP(C19, Indices!$A:$B, 2, FALSE))</f>
        <v/>
      </c>
      <c r="E19" t="str">
        <f>IF(OR(LEN('Initial dilution'!$B13)=0, LEN('Initial dilution'!$I13)=0), "", IF(LEFT(RIGHT('Initial dilution'!$I13,3),1)="5",'Initial dilution'!$I13,'Initial dilution'!$H13))</f>
        <v/>
      </c>
      <c r="F19" s="13" t="str">
        <f>IF(LEN(E19)=0,"",VLOOKUP(E19, Indices!$A:$B, 2, FALSE))</f>
        <v/>
      </c>
      <c r="G19">
        <f>IF(LEN('Initial dilution'!$B13)&gt;0, 'Initial dilution'!$D13,"")</f>
        <v>512333</v>
      </c>
    </row>
    <row r="20" spans="1:7">
      <c r="A20" t="str">
        <f>IF(LEN('Initial dilution'!$B14)&gt;0,'Initial dilution'!$B14,"")&amp;"-"&amp;IF(LEN('Initial dilution'!$B14)&gt;0,'Initial dilution'!$C$3,"")</f>
        <v>H8394-CDC-MXXXX-240711-CDC-MXXXX-240711</v>
      </c>
      <c r="C20" t="str">
        <f>IF(OR(LEN('Initial dilution'!$B14)=0, LEN('Initial dilution'!$H14)=0), "", IF(LEFT(RIGHT('Initial dilution'!$H14,3),1)="7",'Initial dilution'!$H14,'Initial dilution'!$I17))</f>
        <v/>
      </c>
      <c r="D20" t="str">
        <f>IF(LEN(C20)=0,"",VLOOKUP(C20, Indices!$A:$B, 2, FALSE))</f>
        <v/>
      </c>
      <c r="E20" t="str">
        <f>IF(OR(LEN('Initial dilution'!$B14)=0, LEN('Initial dilution'!$I14)=0), "", IF(LEFT(RIGHT('Initial dilution'!$I14,3),1)="5",'Initial dilution'!$I14,'Initial dilution'!$H14))</f>
        <v/>
      </c>
      <c r="F20" s="13" t="str">
        <f>IF(LEN(E20)=0,"",VLOOKUP(E20, Indices!$A:$B, 2, FALSE))</f>
        <v/>
      </c>
      <c r="G20">
        <f>IF(LEN('Initial dilution'!$B14)&gt;0, 'Initial dilution'!$D14,"")</f>
        <v>512333</v>
      </c>
    </row>
    <row r="21" spans="1:7">
      <c r="A21" t="str">
        <f>IF(LEN('Initial dilution'!$B15)&gt;0,'Initial dilution'!$B15,"")&amp;"-"&amp;IF(LEN('Initial dilution'!$B15)&gt;0,'Initial dilution'!$C$3,"")</f>
        <v>K3430-CDC-MXXXX-240711-CDC-MXXXX-240711</v>
      </c>
      <c r="C21" t="str">
        <f>IF(OR(LEN('Initial dilution'!$B15)=0, LEN('Initial dilution'!$H15)=0), "", IF(LEFT(RIGHT('Initial dilution'!$H15,3),1)="7",'Initial dilution'!$H15,'Initial dilution'!$I18))</f>
        <v/>
      </c>
      <c r="D21" t="str">
        <f>IF(LEN(C21)=0,"",VLOOKUP(C21, Indices!$A:$B, 2, FALSE))</f>
        <v/>
      </c>
      <c r="E21" t="str">
        <f>IF(OR(LEN('Initial dilution'!$B15)=0, LEN('Initial dilution'!$I15)=0), "", IF(LEFT(RIGHT('Initial dilution'!$I15,3),1)="5",'Initial dilution'!$I15,'Initial dilution'!$H15))</f>
        <v/>
      </c>
      <c r="F21" s="13" t="str">
        <f>IF(LEN(E21)=0,"",VLOOKUP(E21, Indices!$A:$B, 2, FALSE))</f>
        <v/>
      </c>
      <c r="G21">
        <f>IF(LEN('Initial dilution'!$B15)&gt;0, 'Initial dilution'!$D15,"")</f>
        <v>512333</v>
      </c>
    </row>
    <row r="22" spans="1:7">
      <c r="A22" t="str">
        <f>IF(LEN('Initial dilution'!$B16)&gt;0,'Initial dilution'!$B16,"")&amp;"-"&amp;IF(LEN('Initial dilution'!$B16)&gt;0,'Initial dilution'!$C$3,"")</f>
        <v>-</v>
      </c>
      <c r="C22" t="str">
        <f>IF(OR(LEN('Initial dilution'!$B16)=0, LEN('Initial dilution'!$H16)=0), "", IF(LEFT(RIGHT('Initial dilution'!$H16,3),1)="7",'Initial dilution'!$H16,'Initial dilution'!$I19))</f>
        <v/>
      </c>
      <c r="D22" t="str">
        <f>IF(LEN(C22)=0,"",VLOOKUP(C22, Indices!$A:$B, 2, FALSE))</f>
        <v/>
      </c>
      <c r="E22" t="str">
        <f>IF(OR(LEN('Initial dilution'!$B16)=0, LEN('Initial dilution'!$I16)=0), "", IF(LEFT(RIGHT('Initial dilution'!$I16,3),1)="5",'Initial dilution'!$I16,'Initial dilution'!$H16))</f>
        <v/>
      </c>
      <c r="F22" s="13" t="str">
        <f>IF(LEN(E22)=0,"",VLOOKUP(E22, Indices!$A:$B, 2, FALSE))</f>
        <v/>
      </c>
      <c r="G22" t="str">
        <f>IF(LEN('Initial dilution'!$B16)&gt;0, 'Initial dilution'!$D16,"")</f>
        <v/>
      </c>
    </row>
    <row r="23" spans="1:7">
      <c r="A23" t="str">
        <f>IF(LEN('Initial dilution'!$B17)&gt;0,'Initial dilution'!$B17,"")&amp;"-"&amp;IF(LEN('Initial dilution'!$B17)&gt;0,'Initial dilution'!$C$3,"")</f>
        <v>-</v>
      </c>
      <c r="C23" t="str">
        <f>IF(OR(LEN('Initial dilution'!$B17)=0, LEN('Initial dilution'!$H17)=0), "", IF(LEFT(RIGHT('Initial dilution'!$H17,3),1)="7",'Initial dilution'!$H17,'Initial dilution'!$I20))</f>
        <v/>
      </c>
      <c r="D23" t="str">
        <f>IF(LEN(C23)=0,"",VLOOKUP(C23, Indices!$A:$B, 2, FALSE))</f>
        <v/>
      </c>
      <c r="E23" t="str">
        <f>IF(OR(LEN('Initial dilution'!$B17)=0, LEN('Initial dilution'!$I17)=0), "", IF(LEFT(RIGHT('Initial dilution'!$I17,3),1)="5",'Initial dilution'!$I17,'Initial dilution'!$H17))</f>
        <v/>
      </c>
      <c r="F23" s="13" t="str">
        <f>IF(LEN(E23)=0,"",VLOOKUP(E23, Indices!$A:$B, 2, FALSE))</f>
        <v/>
      </c>
      <c r="G23" t="str">
        <f>IF(LEN('Initial dilution'!$B17)&gt;0, 'Initial dilution'!$D17,"")</f>
        <v/>
      </c>
    </row>
    <row r="24" spans="1:7">
      <c r="A24" t="str">
        <f>IF(LEN('Initial dilution'!$B18)&gt;0,'Initial dilution'!$B18,"")&amp;"-"&amp;IF(LEN('Initial dilution'!$B18)&gt;0,'Initial dilution'!$C$3,"")</f>
        <v>-</v>
      </c>
      <c r="C24" t="str">
        <f>IF(OR(LEN('Initial dilution'!$B18)=0, LEN('Initial dilution'!$H18)=0), "", IF(LEFT(RIGHT('Initial dilution'!$H18,3),1)="7",'Initial dilution'!$H18,'Initial dilution'!$I21))</f>
        <v/>
      </c>
      <c r="D24" t="str">
        <f>IF(LEN(C24)=0,"",VLOOKUP(C24, Indices!$A:$B, 2, FALSE))</f>
        <v/>
      </c>
      <c r="E24" t="str">
        <f>IF(OR(LEN('Initial dilution'!$B18)=0, LEN('Initial dilution'!$I18)=0), "", IF(LEFT(RIGHT('Initial dilution'!$I18,3),1)="5",'Initial dilution'!$I18,'Initial dilution'!$H18))</f>
        <v/>
      </c>
      <c r="F24" s="13" t="str">
        <f>IF(LEN(E24)=0,"",VLOOKUP(E24, Indices!$A:$B, 2, FALSE))</f>
        <v/>
      </c>
      <c r="G24" t="str">
        <f>IF(LEN('Initial dilution'!$B18)&gt;0, 'Initial dilution'!$D18,"")</f>
        <v/>
      </c>
    </row>
    <row r="25" spans="1:7">
      <c r="A25" t="str">
        <f>IF(LEN('Initial dilution'!$B19)&gt;0,'Initial dilution'!$B19,"")&amp;"-"&amp;IF(LEN('Initial dilution'!$B19)&gt;0,'Initial dilution'!$C$3,"")</f>
        <v>-</v>
      </c>
      <c r="C25" t="str">
        <f>IF(OR(LEN('Initial dilution'!$B19)=0, LEN('Initial dilution'!$H19)=0), "", IF(LEFT(RIGHT('Initial dilution'!$H19,3),1)="7",'Initial dilution'!$H19,'Initial dilution'!$I22))</f>
        <v/>
      </c>
      <c r="D25" t="str">
        <f>IF(LEN(C25)=0,"",VLOOKUP(C25, Indices!$A:$B, 2, FALSE))</f>
        <v/>
      </c>
      <c r="E25" t="str">
        <f>IF(OR(LEN('Initial dilution'!$B19)=0, LEN('Initial dilution'!$I19)=0), "", IF(LEFT(RIGHT('Initial dilution'!$I19,3),1)="5",'Initial dilution'!$I19,'Initial dilution'!$H19))</f>
        <v/>
      </c>
      <c r="F25" s="13" t="str">
        <f>IF(LEN(E25)=0,"",VLOOKUP(E25, Indices!$A:$B, 2, FALSE))</f>
        <v/>
      </c>
      <c r="G25" t="str">
        <f>IF(LEN('Initial dilution'!$B19)&gt;0, 'Initial dilution'!$D19,"")</f>
        <v/>
      </c>
    </row>
    <row r="26" spans="1:7">
      <c r="A26" t="str">
        <f>IF(LEN('Initial dilution'!$B20)&gt;0,'Initial dilution'!$B20,"")&amp;"-"&amp;IF(LEN('Initial dilution'!$B20)&gt;0,'Initial dilution'!$C$3,"")</f>
        <v>-</v>
      </c>
      <c r="C26" t="str">
        <f>IF(OR(LEN('Initial dilution'!$B20)=0, LEN('Initial dilution'!$H20)=0), "", IF(LEFT(RIGHT('Initial dilution'!$H20,3),1)="7",'Initial dilution'!$H20,'Initial dilution'!$I23))</f>
        <v/>
      </c>
      <c r="D26" t="str">
        <f>IF(LEN(C26)=0,"",VLOOKUP(C26, Indices!$A:$B, 2, FALSE))</f>
        <v/>
      </c>
      <c r="E26" t="str">
        <f>IF(OR(LEN('Initial dilution'!$B20)=0, LEN('Initial dilution'!$I20)=0), "", IF(LEFT(RIGHT('Initial dilution'!$I20,3),1)="5",'Initial dilution'!$I20,'Initial dilution'!$H20))</f>
        <v/>
      </c>
      <c r="F26" s="13" t="str">
        <f>IF(LEN(E26)=0,"",VLOOKUP(E26, Indices!$A:$B, 2, FALSE))</f>
        <v/>
      </c>
      <c r="G26" t="str">
        <f>IF(LEN('Initial dilution'!$B20)&gt;0, 'Initial dilution'!$D20,"")</f>
        <v/>
      </c>
    </row>
    <row r="27" spans="1:7">
      <c r="A27" t="str">
        <f>IF(LEN('Initial dilution'!$B21)&gt;0,'Initial dilution'!$B21,"")&amp;"-"&amp;IF(LEN('Initial dilution'!$B21)&gt;0,'Initial dilution'!$C$3,"")</f>
        <v>-</v>
      </c>
      <c r="C27" t="str">
        <f>IF(OR(LEN('Initial dilution'!$B21)=0, LEN('Initial dilution'!$H21)=0), "", IF(LEFT(RIGHT('Initial dilution'!$H21,3),1)="7",'Initial dilution'!$H21,'Initial dilution'!$I24))</f>
        <v/>
      </c>
      <c r="D27" t="str">
        <f>IF(LEN(C27)=0,"",VLOOKUP(C27, Indices!$A:$B, 2, FALSE))</f>
        <v/>
      </c>
      <c r="E27" t="str">
        <f>IF(OR(LEN('Initial dilution'!$B21)=0, LEN('Initial dilution'!$I21)=0), "", IF(LEFT(RIGHT('Initial dilution'!$I21,3),1)="5",'Initial dilution'!$I21,'Initial dilution'!$H21))</f>
        <v/>
      </c>
      <c r="F27" s="13" t="str">
        <f>IF(LEN(E27)=0,"",VLOOKUP(E27, Indices!$A:$B, 2, FALSE))</f>
        <v/>
      </c>
      <c r="G27" t="str">
        <f>IF(LEN('Initial dilution'!$B21)&gt;0, 'Initial dilution'!$D21,"")</f>
        <v/>
      </c>
    </row>
    <row r="28" spans="1:7">
      <c r="A28" t="str">
        <f>IF(LEN('Initial dilution'!$B22)&gt;0,'Initial dilution'!$B22,"")&amp;"-"&amp;IF(LEN('Initial dilution'!$B22)&gt;0,'Initial dilution'!$C$3,"")</f>
        <v>-</v>
      </c>
      <c r="C28" t="str">
        <f>IF(OR(LEN('Initial dilution'!$B22)=0, LEN('Initial dilution'!$H22)=0), "", IF(LEFT(RIGHT('Initial dilution'!$H22,3),1)="7",'Initial dilution'!$H22,'Initial dilution'!$I25))</f>
        <v/>
      </c>
      <c r="D28" t="str">
        <f>IF(LEN(C28)=0,"",VLOOKUP(C28, Indices!$A:$B, 2, FALSE))</f>
        <v/>
      </c>
      <c r="E28" t="str">
        <f>IF(OR(LEN('Initial dilution'!$B22)=0, LEN('Initial dilution'!$I22)=0), "", IF(LEFT(RIGHT('Initial dilution'!$I22,3),1)="5",'Initial dilution'!$I22,'Initial dilution'!$H22))</f>
        <v/>
      </c>
      <c r="F28" s="13" t="str">
        <f>IF(LEN(E28)=0,"",VLOOKUP(E28, Indices!$A:$B, 2, FALSE))</f>
        <v/>
      </c>
      <c r="G28" t="str">
        <f>IF(LEN('Initial dilution'!$B22)&gt;0, 'Initial dilution'!$D22,"")</f>
        <v/>
      </c>
    </row>
    <row r="29" spans="1:7">
      <c r="A29" t="str">
        <f>IF(LEN('Initial dilution'!$B23)&gt;0,'Initial dilution'!$B23,"")&amp;"-"&amp;IF(LEN('Initial dilution'!$B23)&gt;0,'Initial dilution'!$C$3,"")</f>
        <v>-</v>
      </c>
      <c r="C29" t="str">
        <f>IF(OR(LEN('Initial dilution'!$B23)=0, LEN('Initial dilution'!$H23)=0), "", IF(LEFT(RIGHT('Initial dilution'!$H23,3),1)="7",'Initial dilution'!$H23,'Initial dilution'!$I26))</f>
        <v/>
      </c>
      <c r="D29" t="str">
        <f>IF(LEN(C29)=0,"",VLOOKUP(C29, Indices!$A:$B, 2, FALSE))</f>
        <v/>
      </c>
      <c r="E29" t="str">
        <f>IF(OR(LEN('Initial dilution'!$B23)=0, LEN('Initial dilution'!$I23)=0), "", IF(LEFT(RIGHT('Initial dilution'!$I23,3),1)="5",'Initial dilution'!$I23,'Initial dilution'!$H23))</f>
        <v/>
      </c>
      <c r="F29" s="13" t="str">
        <f>IF(LEN(E29)=0,"",VLOOKUP(E29, Indices!$A:$B, 2, FALSE))</f>
        <v/>
      </c>
      <c r="G29" t="str">
        <f>IF(LEN('Initial dilution'!$B23)&gt;0, 'Initial dilution'!$D23,"")</f>
        <v/>
      </c>
    </row>
    <row r="30" spans="1:7">
      <c r="A30" t="str">
        <f>IF(LEN('Initial dilution'!$B24)&gt;0,'Initial dilution'!$B24,"")&amp;"-"&amp;IF(LEN('Initial dilution'!$B24)&gt;0,'Initial dilution'!$C$3,"")</f>
        <v>-</v>
      </c>
      <c r="C30" t="str">
        <f>IF(OR(LEN('Initial dilution'!$B24)=0, LEN('Initial dilution'!$H24)=0), "", IF(LEFT(RIGHT('Initial dilution'!$H24,3),1)="7",'Initial dilution'!$H24,'Initial dilution'!$I27))</f>
        <v/>
      </c>
      <c r="D30" t="str">
        <f>IF(LEN(C30)=0,"",VLOOKUP(C30, Indices!$A:$B, 2, FALSE))</f>
        <v/>
      </c>
      <c r="E30" t="str">
        <f>IF(OR(LEN('Initial dilution'!$B24)=0, LEN('Initial dilution'!$I24)=0), "", IF(LEFT(RIGHT('Initial dilution'!$I24,3),1)="5",'Initial dilution'!$I24,'Initial dilution'!$H24))</f>
        <v/>
      </c>
      <c r="F30" s="13" t="str">
        <f>IF(LEN(E30)=0,"",VLOOKUP(E30, Indices!$A:$B, 2, FALSE))</f>
        <v/>
      </c>
      <c r="G30" t="str">
        <f>IF(LEN('Initial dilution'!$B24)&gt;0, 'Initial dilution'!$D24,"")</f>
        <v/>
      </c>
    </row>
    <row r="31" spans="1:7">
      <c r="A31" t="str">
        <f>IF(LEN('Initial dilution'!$B25)&gt;0,'Initial dilution'!$B25,"")&amp;"-"&amp;IF(LEN('Initial dilution'!$B25)&gt;0,'Initial dilution'!$C$3,"")</f>
        <v>-</v>
      </c>
      <c r="C31" t="str">
        <f>IF(OR(LEN('Initial dilution'!$B25)=0, LEN('Initial dilution'!$H25)=0), "", IF(LEFT(RIGHT('Initial dilution'!$H25,3),1)="7",'Initial dilution'!$H25,'Initial dilution'!$I28))</f>
        <v/>
      </c>
      <c r="D31" t="str">
        <f>IF(LEN(C31)=0,"",VLOOKUP(C31, Indices!$A:$B, 2, FALSE))</f>
        <v/>
      </c>
      <c r="E31" t="str">
        <f>IF(OR(LEN('Initial dilution'!$B25)=0, LEN('Initial dilution'!$I25)=0), "", IF(LEFT(RIGHT('Initial dilution'!$I25,3),1)="5",'Initial dilution'!$I25,'Initial dilution'!$H25))</f>
        <v/>
      </c>
      <c r="F31" s="13" t="str">
        <f>IF(LEN(E31)=0,"",VLOOKUP(E31, Indices!$A:$B, 2, FALSE))</f>
        <v/>
      </c>
      <c r="G31" t="str">
        <f>IF(LEN('Initial dilution'!$B25)&gt;0, 'Initial dilution'!$D25,"")</f>
        <v/>
      </c>
    </row>
    <row r="32" spans="1:7">
      <c r="A32" t="str">
        <f>IF(LEN('Initial dilution'!$B26)&gt;0,'Initial dilution'!$B26,"")&amp;"-"&amp;IF(LEN('Initial dilution'!$B26)&gt;0,'Initial dilution'!$C$3,"")</f>
        <v>-</v>
      </c>
      <c r="C32" t="str">
        <f>IF(OR(LEN('Initial dilution'!$B26)=0, LEN('Initial dilution'!$H26)=0), "", IF(LEFT(RIGHT('Initial dilution'!$H26,3),1)="7",'Initial dilution'!$H26,'Initial dilution'!$I29))</f>
        <v/>
      </c>
      <c r="D32" t="str">
        <f>IF(LEN(C32)=0,"",VLOOKUP(C32, Indices!$A:$B, 2, FALSE))</f>
        <v/>
      </c>
      <c r="E32" t="str">
        <f>IF(OR(LEN('Initial dilution'!$B26)=0, LEN('Initial dilution'!$I26)=0), "", IF(LEFT(RIGHT('Initial dilution'!$I26,3),1)="5",'Initial dilution'!$I26,'Initial dilution'!$H26))</f>
        <v/>
      </c>
      <c r="F32" s="13" t="str">
        <f>IF(LEN(E32)=0,"",VLOOKUP(E32, Indices!$A:$B, 2, FALSE))</f>
        <v/>
      </c>
      <c r="G32" t="str">
        <f>IF(LEN('Initial dilution'!$B26)&gt;0, 'Initial dilution'!$D26,"")</f>
        <v/>
      </c>
    </row>
    <row r="33" spans="1:7">
      <c r="A33" t="str">
        <f>IF(LEN('Initial dilution'!$B27)&gt;0,'Initial dilution'!$B27,"")&amp;"-"&amp;IF(LEN('Initial dilution'!$B27)&gt;0,'Initial dilution'!$C$3,"")</f>
        <v>-</v>
      </c>
      <c r="C33" t="str">
        <f>IF(OR(LEN('Initial dilution'!$B27)=0, LEN('Initial dilution'!$H27)=0), "", IF(LEFT(RIGHT('Initial dilution'!$H27,3),1)="7",'Initial dilution'!$H27,'Initial dilution'!$I30))</f>
        <v/>
      </c>
      <c r="D33" t="str">
        <f>IF(LEN(C33)=0,"",VLOOKUP(C33, Indices!$A:$B, 2, FALSE))</f>
        <v/>
      </c>
      <c r="E33" t="str">
        <f>IF(OR(LEN('Initial dilution'!$B27)=0, LEN('Initial dilution'!$I27)=0), "", IF(LEFT(RIGHT('Initial dilution'!$I27,3),1)="5",'Initial dilution'!$I27,'Initial dilution'!$H27))</f>
        <v/>
      </c>
      <c r="F33" s="13" t="str">
        <f>IF(LEN(E33)=0,"",VLOOKUP(E33, Indices!$A:$B, 2, FALSE))</f>
        <v/>
      </c>
      <c r="G33" t="str">
        <f>IF(LEN('Initial dilution'!$B27)&gt;0, 'Initial dilution'!$D27,"")</f>
        <v/>
      </c>
    </row>
    <row r="34" spans="1:7">
      <c r="A34" t="str">
        <f>IF(LEN('Initial dilution'!$B28)&gt;0,'Initial dilution'!$B28,"")&amp;"-"&amp;IF(LEN('Initial dilution'!$B28)&gt;0,'Initial dilution'!$C$3,"")</f>
        <v>-</v>
      </c>
      <c r="C34" t="str">
        <f>IF(OR(LEN('Initial dilution'!$B28)=0, LEN('Initial dilution'!$H28)=0), "", IF(LEFT(RIGHT('Initial dilution'!$H28,3),1)="7",'Initial dilution'!$H28,'Initial dilution'!$F31))</f>
        <v/>
      </c>
      <c r="D34" t="str">
        <f>IF(LEN(C34)=0,"",VLOOKUP(C34, Indices!$A:$B, 2, FALSE))</f>
        <v/>
      </c>
      <c r="E34" t="str">
        <f>IF(OR(LEN('Initial dilution'!$B28)=0, LEN('Initial dilution'!$I28)=0), "", IF(LEFT(RIGHT('Initial dilution'!$I28,3),1)="5",'Initial dilution'!$I28,'Initial dilution'!$H28))</f>
        <v/>
      </c>
      <c r="F34" s="13" t="str">
        <f>IF(LEN(E34)=0,"",VLOOKUP(E34, Indices!$A:$B, 2, FALSE))</f>
        <v/>
      </c>
      <c r="G34" t="str">
        <f>IF(LEN('Initial dilution'!$B28)&gt;0, 'Initial dilution'!$D28,"")</f>
        <v/>
      </c>
    </row>
    <row r="35" spans="1:7">
      <c r="A35" t="str">
        <f>IF(LEN('Initial dilution'!$B29)&gt;0,'Initial dilution'!$B29,"")&amp;"-"&amp;IF(LEN('Initial dilution'!$B29)&gt;0,'Initial dilution'!$C$3,"")</f>
        <v>-</v>
      </c>
      <c r="C35" t="str">
        <f>IF(OR(LEN('Initial dilution'!$B29)=0, LEN('Initial dilution'!$H29)=0), "", IF(LEFT(RIGHT('Initial dilution'!$H29,3),1)="7",'Initial dilution'!$H29,'Initial dilution'!$F32))</f>
        <v/>
      </c>
      <c r="D35" t="str">
        <f>IF(LEN(C35)=0,"",VLOOKUP(C35, Indices!$A:$B, 2, FALSE))</f>
        <v/>
      </c>
      <c r="E35" t="str">
        <f>IF(OR(LEN('Initial dilution'!$B29)=0, LEN('Initial dilution'!$I29)=0), "", IF(LEFT(RIGHT('Initial dilution'!$I29,3),1)="5",'Initial dilution'!$I29,'Initial dilution'!$H29))</f>
        <v/>
      </c>
      <c r="F35" s="13" t="str">
        <f>IF(LEN(E35)=0,"",VLOOKUP(E35, Indices!$A:$B, 2, FALSE))</f>
        <v/>
      </c>
      <c r="G35" t="str">
        <f>IF(LEN('Initial dilution'!$B29)&gt;0, 'Initial dilution'!$D29,"")</f>
        <v/>
      </c>
    </row>
    <row r="36" spans="1:7" s="96" customFormat="1" ht="15.75" thickBot="1">
      <c r="A36" s="96" t="str">
        <f>IF(LEN('Initial dilution'!$B30)&gt;0,'Initial dilution'!$B30,"")&amp;"-"&amp;IF(LEN('Initial dilution'!$B30)&gt;0,'Initial dilution'!$C$3,"")</f>
        <v>-</v>
      </c>
      <c r="C36" s="96" t="str">
        <f>IF(OR(LEN('Initial dilution'!$B30)=0, LEN('Initial dilution'!$H30)=0), "", IF(LEFT(RIGHT('Initial dilution'!$H30,3),1)="7",'Initial dilution'!$H30,'Initial dilution'!$F33))</f>
        <v/>
      </c>
      <c r="D36" s="96" t="str">
        <f>IF(LEN(C36)=0,"",VLOOKUP(C36, Indices!$A:$B, 2, FALSE))</f>
        <v/>
      </c>
      <c r="E36" s="96" t="str">
        <f>IF(OR(LEN('Initial dilution'!$B30)=0, LEN('Initial dilution'!$I30)=0), "", IF(LEFT(RIGHT('Initial dilution'!$I30,3),1)="5",'Initial dilution'!$I30,'Initial dilution'!$H30))</f>
        <v/>
      </c>
      <c r="F36" s="163" t="str">
        <f>IF(LEN(E36)=0,"",VLOOKUP(E36, Indices!$A:$B, 2, FALSE))</f>
        <v/>
      </c>
      <c r="G36" s="96" t="str">
        <f>IF(LEN('Initial dilution'!$B30)&gt;0, 'Initial dilution'!$D30,"")</f>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8BDA-28B5-4324-8090-F04D1AAB1C9C}">
  <dimension ref="A1:R1255"/>
  <sheetViews>
    <sheetView zoomScale="85" zoomScaleNormal="85" workbookViewId="0">
      <selection activeCell="J8" sqref="J8:N9"/>
    </sheetView>
  </sheetViews>
  <sheetFormatPr defaultColWidth="19.5703125" defaultRowHeight="15"/>
  <cols>
    <col min="1" max="1" width="20.140625" customWidth="1"/>
    <col min="2" max="2" width="22.140625" customWidth="1"/>
    <col min="3" max="3" width="18" customWidth="1"/>
    <col min="4" max="4" width="12.28515625" customWidth="1"/>
    <col min="5" max="5" width="16.7109375" customWidth="1"/>
    <col min="6" max="6" width="16.42578125" bestFit="1" customWidth="1"/>
    <col min="7" max="7" width="27.42578125" customWidth="1"/>
    <col min="8" max="8" width="14.28515625" bestFit="1" customWidth="1"/>
    <col min="9" max="9" width="19.140625" bestFit="1" customWidth="1"/>
    <col min="10" max="10" width="14.42578125" customWidth="1"/>
    <col min="11" max="11" width="13" customWidth="1"/>
  </cols>
  <sheetData>
    <row r="1" spans="1:18">
      <c r="A1" s="23" t="s">
        <v>140</v>
      </c>
      <c r="B1" s="53" t="str">
        <f>'Initial dilution'!C2</f>
        <v>CDC-MXXXX-240711</v>
      </c>
      <c r="F1" s="15"/>
      <c r="J1" s="248" t="s">
        <v>1</v>
      </c>
      <c r="K1" s="249"/>
      <c r="L1" s="249"/>
      <c r="M1" s="249"/>
      <c r="N1" s="250"/>
    </row>
    <row r="2" spans="1:18" ht="15" customHeight="1">
      <c r="A2" s="24" t="s">
        <v>141</v>
      </c>
      <c r="B2" s="25">
        <f>'Initial dilution'!C6</f>
        <v>45608</v>
      </c>
      <c r="F2" s="16"/>
      <c r="J2" s="193" t="s">
        <v>142</v>
      </c>
      <c r="K2" s="266"/>
      <c r="L2" s="266"/>
      <c r="M2" s="266"/>
      <c r="N2" s="267"/>
      <c r="O2" s="14"/>
    </row>
    <row r="3" spans="1:18" ht="31.5" customHeight="1" thickBot="1">
      <c r="A3" s="26" t="s">
        <v>143</v>
      </c>
      <c r="B3" s="27" t="str">
        <f>'Initial dilution'!C5</f>
        <v>500c v2</v>
      </c>
      <c r="J3" s="193"/>
      <c r="K3" s="266"/>
      <c r="L3" s="266"/>
      <c r="M3" s="266"/>
      <c r="N3" s="267"/>
      <c r="O3" s="14"/>
    </row>
    <row r="4" spans="1:18" ht="15" customHeight="1" thickBot="1">
      <c r="A4" s="3"/>
      <c r="J4" s="268" t="s">
        <v>144</v>
      </c>
      <c r="K4" s="269"/>
      <c r="L4" s="269"/>
      <c r="M4" s="269"/>
      <c r="N4" s="270"/>
      <c r="O4" s="14"/>
    </row>
    <row r="5" spans="1:18" ht="14.45" customHeight="1">
      <c r="A5" s="245" t="s">
        <v>145</v>
      </c>
      <c r="B5" s="283" t="s">
        <v>146</v>
      </c>
      <c r="C5" s="284"/>
      <c r="D5" s="283" t="s">
        <v>147</v>
      </c>
      <c r="E5" s="287"/>
      <c r="F5" s="284"/>
      <c r="G5" s="262" t="s">
        <v>148</v>
      </c>
      <c r="H5" s="262" t="s">
        <v>149</v>
      </c>
      <c r="J5" s="268"/>
      <c r="K5" s="269"/>
      <c r="L5" s="269"/>
      <c r="M5" s="269"/>
      <c r="N5" s="270"/>
      <c r="O5" s="14"/>
    </row>
    <row r="6" spans="1:18" ht="15" customHeight="1" thickBot="1">
      <c r="A6" s="246"/>
      <c r="B6" s="285"/>
      <c r="C6" s="286"/>
      <c r="D6" s="285"/>
      <c r="E6" s="288"/>
      <c r="F6" s="286"/>
      <c r="G6" s="263"/>
      <c r="H6" s="263"/>
      <c r="J6" s="271" t="s">
        <v>150</v>
      </c>
      <c r="K6" s="272"/>
      <c r="L6" s="272"/>
      <c r="M6" s="272"/>
      <c r="N6" s="273"/>
    </row>
    <row r="7" spans="1:18" ht="29.45" customHeight="1" thickBot="1">
      <c r="A7" s="246"/>
      <c r="B7" s="28" t="s">
        <v>151</v>
      </c>
      <c r="C7" s="29" t="s">
        <v>152</v>
      </c>
      <c r="D7" s="31" t="s">
        <v>153</v>
      </c>
      <c r="E7" s="28" t="s">
        <v>154</v>
      </c>
      <c r="F7" s="29" t="s">
        <v>155</v>
      </c>
      <c r="G7" s="264"/>
      <c r="H7" s="263"/>
      <c r="J7" s="274"/>
      <c r="K7" s="275"/>
      <c r="L7" s="275"/>
      <c r="M7" s="275"/>
      <c r="N7" s="276"/>
      <c r="O7" s="14"/>
    </row>
    <row r="8" spans="1:18" ht="33" customHeight="1" thickBot="1">
      <c r="A8" s="246"/>
      <c r="B8" s="32" t="s">
        <v>156</v>
      </c>
      <c r="C8" s="33" t="s">
        <v>157</v>
      </c>
      <c r="D8" s="34" t="s">
        <v>158</v>
      </c>
      <c r="E8" s="32" t="s">
        <v>159</v>
      </c>
      <c r="F8" s="32" t="s">
        <v>160</v>
      </c>
      <c r="G8" s="32" t="s">
        <v>161</v>
      </c>
      <c r="H8" s="265"/>
      <c r="J8" s="277" t="s">
        <v>162</v>
      </c>
      <c r="K8" s="278"/>
      <c r="L8" s="278"/>
      <c r="M8" s="278"/>
      <c r="N8" s="279"/>
      <c r="O8" s="14"/>
    </row>
    <row r="9" spans="1:18" ht="30" customHeight="1" thickBot="1">
      <c r="A9" s="247"/>
      <c r="B9" s="292">
        <f>'Normalization and Pooling'!I43</f>
        <v>1000</v>
      </c>
      <c r="C9" s="293"/>
      <c r="D9" s="289">
        <f>'Normalization and Pooling'!I45</f>
        <v>0.83</v>
      </c>
      <c r="E9" s="290"/>
      <c r="F9" s="291"/>
      <c r="G9" s="171">
        <f>'Normalization and Pooling'!I44</f>
        <v>0.86</v>
      </c>
      <c r="H9" s="35">
        <f>'Normalization and Pooling'!I46</f>
        <v>8000</v>
      </c>
      <c r="J9" s="280"/>
      <c r="K9" s="281"/>
      <c r="L9" s="281"/>
      <c r="M9" s="281"/>
      <c r="N9" s="282"/>
      <c r="O9" s="14"/>
    </row>
    <row r="10" spans="1:18" ht="15.75" thickBot="1">
      <c r="A10" s="17"/>
      <c r="B10" s="18"/>
      <c r="C10" s="18"/>
      <c r="D10" s="18"/>
      <c r="E10" s="18"/>
      <c r="F10" s="18"/>
      <c r="M10" s="14"/>
      <c r="N10" s="14"/>
      <c r="O10" s="13"/>
      <c r="P10" s="13"/>
      <c r="Q10" s="14"/>
      <c r="R10" s="14"/>
    </row>
    <row r="11" spans="1:18" s="13" customFormat="1">
      <c r="A11" s="254" t="s">
        <v>163</v>
      </c>
      <c r="B11" s="37" t="s">
        <v>164</v>
      </c>
      <c r="C11" s="37" t="s">
        <v>51</v>
      </c>
      <c r="D11" s="37" t="s">
        <v>54</v>
      </c>
      <c r="E11" s="38" t="s">
        <v>41</v>
      </c>
      <c r="F11" s="39" t="s">
        <v>57</v>
      </c>
      <c r="G11" s="40"/>
      <c r="H11"/>
      <c r="I11"/>
      <c r="K11" s="14"/>
      <c r="L11" s="14"/>
      <c r="M11"/>
      <c r="N11"/>
      <c r="O11"/>
      <c r="P11"/>
    </row>
    <row r="12" spans="1:18" s="13" customFormat="1">
      <c r="A12" s="255"/>
      <c r="B12" s="257" t="s">
        <v>165</v>
      </c>
      <c r="C12" s="257" t="s">
        <v>166</v>
      </c>
      <c r="D12" s="257" t="s">
        <v>167</v>
      </c>
      <c r="E12" s="257" t="s">
        <v>167</v>
      </c>
      <c r="F12" s="259" t="s">
        <v>165</v>
      </c>
      <c r="G12" s="261"/>
      <c r="J12" s="14"/>
      <c r="K12" s="14"/>
      <c r="L12" s="14"/>
      <c r="M12"/>
      <c r="N12"/>
      <c r="O12"/>
      <c r="P12"/>
    </row>
    <row r="13" spans="1:18" ht="15" customHeight="1" thickBot="1">
      <c r="A13" s="256"/>
      <c r="B13" s="258"/>
      <c r="C13" s="258"/>
      <c r="D13" s="258"/>
      <c r="E13" s="258"/>
      <c r="F13" s="260"/>
      <c r="G13" s="261"/>
      <c r="K13" s="41"/>
    </row>
    <row r="14" spans="1:18" ht="14.45" customHeight="1">
      <c r="I14" s="251" t="s">
        <v>168</v>
      </c>
      <c r="K14" s="41"/>
      <c r="M14" s="42"/>
    </row>
    <row r="15" spans="1:18" ht="15" customHeight="1" thickBot="1">
      <c r="I15" s="252"/>
      <c r="K15" s="41"/>
    </row>
    <row r="16" spans="1:18" ht="32.450000000000003" customHeight="1" thickBot="1">
      <c r="A16" s="43" t="s">
        <v>169</v>
      </c>
      <c r="B16" s="44" t="s">
        <v>170</v>
      </c>
      <c r="C16" s="44" t="s">
        <v>171</v>
      </c>
      <c r="D16" s="44" t="s">
        <v>172</v>
      </c>
      <c r="E16" s="44" t="s">
        <v>173</v>
      </c>
      <c r="F16" s="44" t="s">
        <v>174</v>
      </c>
      <c r="G16" s="44" t="s">
        <v>175</v>
      </c>
      <c r="H16" s="45" t="s">
        <v>176</v>
      </c>
      <c r="I16" s="253"/>
      <c r="K16" s="92">
        <v>1</v>
      </c>
    </row>
    <row r="17" spans="1:9" ht="30">
      <c r="A17" s="36">
        <v>1</v>
      </c>
      <c r="B17" s="60" t="s">
        <v>40</v>
      </c>
      <c r="C17" s="172">
        <v>512333</v>
      </c>
      <c r="D17" s="36" t="s">
        <v>177</v>
      </c>
      <c r="E17" s="36" t="s">
        <v>178</v>
      </c>
      <c r="F17" s="93">
        <v>1.4003000000000001</v>
      </c>
      <c r="G17" s="94">
        <v>20183118</v>
      </c>
      <c r="H17" s="47">
        <f>G17*F17/100</f>
        <v>282624.20135400002</v>
      </c>
      <c r="I17" s="48">
        <f>IF(LEN('Initial dilution'!$E11)=0, 0, ($H17*LEFT($B$3,3)/('Initial dilution'!$E11*1000000*K$16)))</f>
        <v>88.320062923125008</v>
      </c>
    </row>
    <row r="18" spans="1:9">
      <c r="A18" s="36"/>
      <c r="B18" s="36"/>
      <c r="C18" s="36"/>
      <c r="D18" s="36"/>
      <c r="E18" s="36"/>
      <c r="F18" s="93"/>
      <c r="G18" s="94"/>
      <c r="H18" s="49">
        <f t="shared" ref="H18:H36" si="0">G18*F18/100</f>
        <v>0</v>
      </c>
      <c r="I18" s="48">
        <f>IF(LEN('Initial dilution'!$E12)=0, 0, ($H18*LEFT($B$3,3)/('Initial dilution'!$E12*1000000*K$16)))</f>
        <v>0</v>
      </c>
    </row>
    <row r="19" spans="1:9">
      <c r="A19" s="36"/>
      <c r="B19" s="36"/>
      <c r="C19" s="36"/>
      <c r="D19" s="36"/>
      <c r="E19" s="36"/>
      <c r="F19" s="36"/>
      <c r="G19" s="46"/>
      <c r="H19" s="49">
        <f t="shared" si="0"/>
        <v>0</v>
      </c>
      <c r="I19" s="48">
        <f>IF(LEN('Initial dilution'!$E13)=0, 0, ($H19*LEFT($B$3,3)/('Initial dilution'!$E13*1000000*K$16)))</f>
        <v>0</v>
      </c>
    </row>
    <row r="20" spans="1:9">
      <c r="A20" s="36"/>
      <c r="B20" s="36"/>
      <c r="C20" s="36"/>
      <c r="D20" s="36"/>
      <c r="E20" s="36"/>
      <c r="F20" s="36"/>
      <c r="G20" s="46"/>
      <c r="H20" s="50">
        <f t="shared" si="0"/>
        <v>0</v>
      </c>
      <c r="I20" s="48">
        <f>IF(LEN('Initial dilution'!$E14)=0, 0, ($H20*LEFT($B$3,3)/('Initial dilution'!$E14*1000000*K$16)))</f>
        <v>0</v>
      </c>
    </row>
    <row r="21" spans="1:9">
      <c r="A21" s="36"/>
      <c r="B21" s="36"/>
      <c r="C21" s="36"/>
      <c r="D21" s="36"/>
      <c r="E21" s="36"/>
      <c r="F21" s="36"/>
      <c r="G21" s="46"/>
      <c r="H21" s="49">
        <f t="shared" si="0"/>
        <v>0</v>
      </c>
      <c r="I21" s="48">
        <f>IF(LEN('Initial dilution'!$E15)=0, 0, ($H21*LEFT($B$3,3)/('Initial dilution'!$E15*1000000*K$16)))</f>
        <v>0</v>
      </c>
    </row>
    <row r="22" spans="1:9">
      <c r="A22" s="36"/>
      <c r="B22" s="36"/>
      <c r="C22" s="36"/>
      <c r="D22" s="36"/>
      <c r="E22" s="36"/>
      <c r="F22" s="36"/>
      <c r="G22" s="46"/>
      <c r="H22" s="49">
        <f t="shared" si="0"/>
        <v>0</v>
      </c>
      <c r="I22" s="48">
        <f>IF(LEN('Initial dilution'!$E16)=0, 0, ($H22*LEFT($B$3,3)/('Initial dilution'!$E16*1000000*K$16)))</f>
        <v>0</v>
      </c>
    </row>
    <row r="23" spans="1:9">
      <c r="A23" s="36"/>
      <c r="B23" s="36"/>
      <c r="C23" s="36"/>
      <c r="D23" s="36"/>
      <c r="E23" s="36"/>
      <c r="F23" s="36"/>
      <c r="G23" s="46"/>
      <c r="H23" s="49">
        <f t="shared" si="0"/>
        <v>0</v>
      </c>
      <c r="I23" s="48">
        <f>IF(LEN('Initial dilution'!$E17)=0, 0, ($H23*LEFT($B$3,3)/('Initial dilution'!$E17*1000000*K$16)))</f>
        <v>0</v>
      </c>
    </row>
    <row r="24" spans="1:9">
      <c r="A24" s="36"/>
      <c r="B24" s="36"/>
      <c r="C24" s="36"/>
      <c r="D24" s="36"/>
      <c r="E24" s="36"/>
      <c r="F24" s="36"/>
      <c r="G24" s="46"/>
      <c r="H24" s="49">
        <f t="shared" si="0"/>
        <v>0</v>
      </c>
      <c r="I24" s="48">
        <f>IF(LEN('Initial dilution'!$E18)=0, 0, ($H24*LEFT($B$3,3)/('Initial dilution'!$E18*1000000*K$16)))</f>
        <v>0</v>
      </c>
    </row>
    <row r="25" spans="1:9">
      <c r="A25" s="36"/>
      <c r="B25" s="36"/>
      <c r="C25" s="36"/>
      <c r="D25" s="36"/>
      <c r="E25" s="36"/>
      <c r="F25" s="36"/>
      <c r="G25" s="46"/>
      <c r="H25" s="49">
        <f t="shared" si="0"/>
        <v>0</v>
      </c>
      <c r="I25" s="48">
        <f>IF(LEN('Initial dilution'!$E19)=0, 0, ($H25*LEFT($B$3,3)/('Initial dilution'!$E19*1000000*K$16)))</f>
        <v>0</v>
      </c>
    </row>
    <row r="26" spans="1:9">
      <c r="A26" s="36"/>
      <c r="B26" s="36"/>
      <c r="C26" s="36"/>
      <c r="D26" s="36"/>
      <c r="E26" s="36"/>
      <c r="F26" s="36"/>
      <c r="G26" s="46"/>
      <c r="H26" s="49">
        <f t="shared" si="0"/>
        <v>0</v>
      </c>
      <c r="I26" s="48">
        <f>IF(LEN('Initial dilution'!$E20)=0, 0, ($H26*LEFT($B$3,3)/('Initial dilution'!$E20*1000000*K$16)))</f>
        <v>0</v>
      </c>
    </row>
    <row r="27" spans="1:9">
      <c r="A27" s="36"/>
      <c r="B27" s="36"/>
      <c r="C27" s="36"/>
      <c r="D27" s="36"/>
      <c r="E27" s="36"/>
      <c r="F27" s="36"/>
      <c r="G27" s="46"/>
      <c r="H27" s="49">
        <f t="shared" si="0"/>
        <v>0</v>
      </c>
      <c r="I27" s="48">
        <f>IF(LEN('Initial dilution'!$E21)=0, 0, ($H27*LEFT($B$3,3)/('Initial dilution'!$E21*1000000*K$16)))</f>
        <v>0</v>
      </c>
    </row>
    <row r="28" spans="1:9">
      <c r="A28" s="36"/>
      <c r="B28" s="36"/>
      <c r="C28" s="36"/>
      <c r="D28" s="36"/>
      <c r="E28" s="36"/>
      <c r="F28" s="36"/>
      <c r="G28" s="46"/>
      <c r="H28" s="49">
        <f t="shared" si="0"/>
        <v>0</v>
      </c>
      <c r="I28" s="48">
        <f>IF(LEN('Initial dilution'!$E22)=0, 0, ($H28*LEFT($B$3,3)/('Initial dilution'!$E22*1000000*K$16)))</f>
        <v>0</v>
      </c>
    </row>
    <row r="29" spans="1:9">
      <c r="A29" s="36"/>
      <c r="B29" s="36"/>
      <c r="C29" s="36"/>
      <c r="D29" s="36"/>
      <c r="E29" s="36"/>
      <c r="F29" s="36"/>
      <c r="G29" s="46"/>
      <c r="H29" s="49">
        <f t="shared" si="0"/>
        <v>0</v>
      </c>
      <c r="I29" s="48">
        <f>IF(LEN('Initial dilution'!$E23)=0, 0, ($H29*LEFT($B$3,3)/('Initial dilution'!$E23*1000000*K$16)))</f>
        <v>0</v>
      </c>
    </row>
    <row r="30" spans="1:9">
      <c r="A30" s="36"/>
      <c r="B30" s="36"/>
      <c r="C30" s="36"/>
      <c r="D30" s="36"/>
      <c r="E30" s="36"/>
      <c r="F30" s="36"/>
      <c r="G30" s="46"/>
      <c r="H30" s="49">
        <f t="shared" si="0"/>
        <v>0</v>
      </c>
      <c r="I30" s="48">
        <f>IF(LEN('Initial dilution'!$E24)=0, 0, ($H30*LEFT($B$3,3)/('Initial dilution'!$E24*1000000*K$16)))</f>
        <v>0</v>
      </c>
    </row>
    <row r="31" spans="1:9">
      <c r="A31" s="36"/>
      <c r="B31" s="36"/>
      <c r="C31" s="36"/>
      <c r="D31" s="36"/>
      <c r="E31" s="36"/>
      <c r="F31" s="36"/>
      <c r="G31" s="46"/>
      <c r="H31" s="49">
        <f t="shared" si="0"/>
        <v>0</v>
      </c>
      <c r="I31" s="48">
        <f>IF(LEN('Initial dilution'!$E25)=0, 0, ($H31*LEFT($B$3,3)/('Initial dilution'!$E25*1000000*K$16)))</f>
        <v>0</v>
      </c>
    </row>
    <row r="32" spans="1:9">
      <c r="A32" s="36"/>
      <c r="B32" s="36"/>
      <c r="C32" s="36"/>
      <c r="D32" s="36"/>
      <c r="E32" s="36"/>
      <c r="F32" s="36"/>
      <c r="G32" s="46"/>
      <c r="H32" s="49">
        <f t="shared" si="0"/>
        <v>0</v>
      </c>
      <c r="I32" s="48">
        <f>IF(LEN('Initial dilution'!$E26)=0, 0, ($H32*LEFT($B$3,3)/('Initial dilution'!$E26*1000000*K$16)))</f>
        <v>0</v>
      </c>
    </row>
    <row r="33" spans="1:9">
      <c r="A33" s="36"/>
      <c r="B33" s="36"/>
      <c r="C33" s="36"/>
      <c r="D33" s="36"/>
      <c r="E33" s="36"/>
      <c r="F33" s="36"/>
      <c r="G33" s="46"/>
      <c r="H33" s="49">
        <f t="shared" si="0"/>
        <v>0</v>
      </c>
      <c r="I33" s="48">
        <f>IF(LEN('Initial dilution'!$E27)=0, 0, ($H33*LEFT($B$3,3)/('Initial dilution'!$E27*1000000*K$16)))</f>
        <v>0</v>
      </c>
    </row>
    <row r="34" spans="1:9">
      <c r="A34" s="36"/>
      <c r="B34" s="36"/>
      <c r="C34" s="36"/>
      <c r="D34" s="36"/>
      <c r="E34" s="36"/>
      <c r="F34" s="36"/>
      <c r="G34" s="46"/>
      <c r="H34" s="49">
        <f t="shared" si="0"/>
        <v>0</v>
      </c>
      <c r="I34" s="48">
        <f>IF(LEN('Initial dilution'!$E28)=0, 0, ($H34*LEFT($B$3,3)/('Initial dilution'!$E28*1000000*K$16)))</f>
        <v>0</v>
      </c>
    </row>
    <row r="35" spans="1:9">
      <c r="A35" s="36"/>
      <c r="B35" s="36"/>
      <c r="C35" s="36"/>
      <c r="D35" s="36"/>
      <c r="E35" s="36"/>
      <c r="F35" s="36"/>
      <c r="G35" s="46"/>
      <c r="H35" s="49">
        <f t="shared" si="0"/>
        <v>0</v>
      </c>
      <c r="I35" s="48">
        <f>IF(LEN('Initial dilution'!$E29)=0, 0, ($H35*LEFT($B$3,3)/('Initial dilution'!$E29*1000000*K$16)))</f>
        <v>0</v>
      </c>
    </row>
    <row r="36" spans="1:9" ht="15.75" thickBot="1">
      <c r="A36" s="54"/>
      <c r="B36" s="54"/>
      <c r="C36" s="54"/>
      <c r="D36" s="54"/>
      <c r="E36" s="54"/>
      <c r="F36" s="54"/>
      <c r="G36" s="55"/>
      <c r="H36" s="51">
        <f t="shared" si="0"/>
        <v>0</v>
      </c>
      <c r="I36" s="95">
        <f>IF(LEN('Initial dilution'!$E30)=0, 0, ($H36*LEFT($B$3,3)/('Initial dilution'!$E30*1000000*K$16)))</f>
        <v>0</v>
      </c>
    </row>
    <row r="38" spans="1:9">
      <c r="A38" s="228" t="s">
        <v>179</v>
      </c>
      <c r="B38" s="228"/>
      <c r="C38" s="228"/>
    </row>
    <row r="39" spans="1:9">
      <c r="A39" t="s">
        <v>51</v>
      </c>
      <c r="B39">
        <v>5000000</v>
      </c>
    </row>
    <row r="40" spans="1:9">
      <c r="A40" t="s">
        <v>164</v>
      </c>
      <c r="B40">
        <v>5000000</v>
      </c>
    </row>
    <row r="41" spans="1:9">
      <c r="A41" t="s">
        <v>54</v>
      </c>
      <c r="B41">
        <v>3000000</v>
      </c>
    </row>
    <row r="42" spans="1:9">
      <c r="A42" t="s">
        <v>41</v>
      </c>
      <c r="B42">
        <v>1600000</v>
      </c>
    </row>
    <row r="43" spans="1:9">
      <c r="A43" t="s">
        <v>180</v>
      </c>
      <c r="B43">
        <v>5000000</v>
      </c>
    </row>
    <row r="44" spans="1:9">
      <c r="A44" t="s">
        <v>181</v>
      </c>
      <c r="B44">
        <v>5000000</v>
      </c>
    </row>
    <row r="45" spans="1:9">
      <c r="A45" t="s">
        <v>182</v>
      </c>
      <c r="B45">
        <v>4000000</v>
      </c>
    </row>
    <row r="1175" spans="1:1">
      <c r="A1175" t="s">
        <v>183</v>
      </c>
    </row>
    <row r="1255" spans="1:1">
      <c r="A1255" t="s">
        <v>184</v>
      </c>
    </row>
  </sheetData>
  <mergeCells count="21">
    <mergeCell ref="J8:N9"/>
    <mergeCell ref="B5:C6"/>
    <mergeCell ref="D5:F6"/>
    <mergeCell ref="D9:F9"/>
    <mergeCell ref="B9:C9"/>
    <mergeCell ref="A5:A9"/>
    <mergeCell ref="J1:N1"/>
    <mergeCell ref="I14:I16"/>
    <mergeCell ref="A38:C38"/>
    <mergeCell ref="A11:A13"/>
    <mergeCell ref="B12:B13"/>
    <mergeCell ref="C12:C13"/>
    <mergeCell ref="D12:D13"/>
    <mergeCell ref="E12:E13"/>
    <mergeCell ref="F12:F13"/>
    <mergeCell ref="G12:G13"/>
    <mergeCell ref="G5:G7"/>
    <mergeCell ref="H5:H8"/>
    <mergeCell ref="J2:N3"/>
    <mergeCell ref="J4:N5"/>
    <mergeCell ref="J6:N7"/>
  </mergeCells>
  <conditionalFormatting sqref="B17">
    <cfRule type="expression" dxfId="0" priority="1" stopIfTrue="1">
      <formula>IF(COUNTIF($B:$B, $B17)&gt;1,TRUE,FALSE)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9</xdr:col>
                    <xdr:colOff>9525</xdr:colOff>
                    <xdr:row>15</xdr:row>
                    <xdr:rowOff>0</xdr:rowOff>
                  </from>
                  <to>
                    <xdr:col>10</xdr:col>
                    <xdr:colOff>66675</xdr:colOff>
                    <xdr:row>15</xdr:row>
                    <xdr:rowOff>209550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9</xdr:col>
                    <xdr:colOff>9525</xdr:colOff>
                    <xdr:row>15</xdr:row>
                    <xdr:rowOff>180975</xdr:rowOff>
                  </from>
                  <to>
                    <xdr:col>10</xdr:col>
                    <xdr:colOff>66675</xdr:colOff>
                    <xdr:row>15</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U88"/>
  <sheetViews>
    <sheetView workbookViewId="0">
      <selection activeCell="E1" sqref="E1:F1"/>
    </sheetView>
  </sheetViews>
  <sheetFormatPr defaultRowHeight="15"/>
  <cols>
    <col min="1" max="1" width="13.5703125" bestFit="1" customWidth="1"/>
    <col min="2" max="2" width="19.5703125" bestFit="1" customWidth="1"/>
    <col min="3" max="3" width="7.5703125" bestFit="1" customWidth="1"/>
    <col min="4" max="4" width="13.42578125" bestFit="1" customWidth="1"/>
  </cols>
  <sheetData>
    <row r="1" spans="1:21">
      <c r="A1" s="1" t="s">
        <v>185</v>
      </c>
      <c r="B1" s="1" t="s">
        <v>186</v>
      </c>
      <c r="D1" s="1" t="s">
        <v>187</v>
      </c>
      <c r="E1" s="294" t="s">
        <v>188</v>
      </c>
      <c r="F1" s="294"/>
      <c r="H1" s="294" t="s">
        <v>24</v>
      </c>
      <c r="I1" s="294"/>
      <c r="K1" s="294" t="s">
        <v>189</v>
      </c>
      <c r="L1" s="294"/>
      <c r="N1" s="294" t="s">
        <v>190</v>
      </c>
      <c r="O1" s="294"/>
      <c r="Q1" s="294"/>
      <c r="R1" s="294"/>
      <c r="T1" s="294"/>
      <c r="U1" s="294"/>
    </row>
    <row r="2" spans="1:21">
      <c r="A2" t="s">
        <v>191</v>
      </c>
      <c r="B2" t="s">
        <v>192</v>
      </c>
      <c r="E2" t="s">
        <v>35</v>
      </c>
      <c r="F2" t="s">
        <v>36</v>
      </c>
      <c r="H2" t="s">
        <v>35</v>
      </c>
      <c r="I2" t="s">
        <v>36</v>
      </c>
      <c r="K2" t="s">
        <v>35</v>
      </c>
      <c r="L2" s="9" t="s">
        <v>36</v>
      </c>
      <c r="N2" t="s">
        <v>35</v>
      </c>
      <c r="O2" t="s">
        <v>36</v>
      </c>
    </row>
    <row r="3" spans="1:21">
      <c r="A3" t="s">
        <v>193</v>
      </c>
      <c r="B3" t="s">
        <v>194</v>
      </c>
      <c r="E3" t="s">
        <v>191</v>
      </c>
      <c r="F3" t="s">
        <v>195</v>
      </c>
      <c r="H3" t="s">
        <v>42</v>
      </c>
      <c r="I3" t="s">
        <v>43</v>
      </c>
      <c r="K3" t="s">
        <v>196</v>
      </c>
      <c r="L3" t="s">
        <v>197</v>
      </c>
      <c r="N3" t="s">
        <v>198</v>
      </c>
      <c r="O3" t="s">
        <v>199</v>
      </c>
    </row>
    <row r="4" spans="1:21">
      <c r="A4" t="s">
        <v>200</v>
      </c>
      <c r="B4" t="s">
        <v>201</v>
      </c>
      <c r="E4" t="s">
        <v>193</v>
      </c>
      <c r="F4" t="s">
        <v>202</v>
      </c>
      <c r="H4" t="s">
        <v>203</v>
      </c>
      <c r="I4" t="s">
        <v>204</v>
      </c>
      <c r="K4" t="s">
        <v>205</v>
      </c>
      <c r="L4" t="s">
        <v>206</v>
      </c>
      <c r="N4" t="s">
        <v>207</v>
      </c>
      <c r="O4" t="s">
        <v>208</v>
      </c>
    </row>
    <row r="5" spans="1:21">
      <c r="A5" t="s">
        <v>209</v>
      </c>
      <c r="B5" t="s">
        <v>210</v>
      </c>
      <c r="E5" t="s">
        <v>200</v>
      </c>
      <c r="F5" t="s">
        <v>211</v>
      </c>
      <c r="H5" t="s">
        <v>212</v>
      </c>
      <c r="I5" t="s">
        <v>213</v>
      </c>
      <c r="K5" t="s">
        <v>214</v>
      </c>
      <c r="L5" t="s">
        <v>215</v>
      </c>
      <c r="N5" t="s">
        <v>216</v>
      </c>
      <c r="O5" t="s">
        <v>217</v>
      </c>
    </row>
    <row r="6" spans="1:21">
      <c r="A6" t="s">
        <v>218</v>
      </c>
      <c r="B6" t="s">
        <v>219</v>
      </c>
      <c r="E6" t="s">
        <v>209</v>
      </c>
      <c r="F6" t="s">
        <v>220</v>
      </c>
      <c r="H6" t="s">
        <v>221</v>
      </c>
      <c r="I6" t="s">
        <v>222</v>
      </c>
      <c r="K6" t="s">
        <v>223</v>
      </c>
      <c r="L6" t="s">
        <v>224</v>
      </c>
      <c r="N6" t="s">
        <v>225</v>
      </c>
      <c r="O6" t="s">
        <v>226</v>
      </c>
    </row>
    <row r="7" spans="1:21">
      <c r="A7" t="s">
        <v>227</v>
      </c>
      <c r="B7" t="s">
        <v>228</v>
      </c>
      <c r="E7" t="s">
        <v>218</v>
      </c>
      <c r="F7" t="s">
        <v>229</v>
      </c>
      <c r="H7" t="s">
        <v>230</v>
      </c>
      <c r="I7" t="s">
        <v>231</v>
      </c>
      <c r="K7" t="s">
        <v>232</v>
      </c>
      <c r="L7" t="s">
        <v>233</v>
      </c>
      <c r="N7" t="s">
        <v>234</v>
      </c>
      <c r="O7" t="s">
        <v>235</v>
      </c>
    </row>
    <row r="8" spans="1:21">
      <c r="A8" t="s">
        <v>236</v>
      </c>
      <c r="B8" t="s">
        <v>237</v>
      </c>
      <c r="E8" t="s">
        <v>227</v>
      </c>
      <c r="F8" t="s">
        <v>238</v>
      </c>
      <c r="H8" t="s">
        <v>47</v>
      </c>
      <c r="I8" t="s">
        <v>239</v>
      </c>
      <c r="K8" t="s">
        <v>240</v>
      </c>
      <c r="L8" t="s">
        <v>241</v>
      </c>
      <c r="N8" t="s">
        <v>242</v>
      </c>
      <c r="O8" t="s">
        <v>243</v>
      </c>
    </row>
    <row r="9" spans="1:21">
      <c r="A9" t="s">
        <v>244</v>
      </c>
      <c r="B9" t="s">
        <v>245</v>
      </c>
      <c r="E9" t="s">
        <v>236</v>
      </c>
      <c r="F9" t="s">
        <v>246</v>
      </c>
      <c r="H9" t="s">
        <v>247</v>
      </c>
      <c r="I9" t="s">
        <v>48</v>
      </c>
      <c r="K9" t="s">
        <v>248</v>
      </c>
      <c r="L9" t="s">
        <v>249</v>
      </c>
      <c r="N9" t="s">
        <v>250</v>
      </c>
      <c r="O9" t="s">
        <v>251</v>
      </c>
    </row>
    <row r="10" spans="1:21">
      <c r="A10" t="s">
        <v>252</v>
      </c>
      <c r="B10" t="s">
        <v>253</v>
      </c>
      <c r="E10" t="s">
        <v>244</v>
      </c>
      <c r="F10" t="s">
        <v>254</v>
      </c>
      <c r="H10" t="s">
        <v>255</v>
      </c>
      <c r="I10" t="s">
        <v>256</v>
      </c>
      <c r="K10" t="s">
        <v>257</v>
      </c>
      <c r="L10" t="s">
        <v>258</v>
      </c>
      <c r="N10" t="s">
        <v>259</v>
      </c>
      <c r="O10" t="s">
        <v>260</v>
      </c>
    </row>
    <row r="11" spans="1:21">
      <c r="A11" t="s">
        <v>261</v>
      </c>
      <c r="B11" t="s">
        <v>262</v>
      </c>
      <c r="E11" t="s">
        <v>252</v>
      </c>
      <c r="F11" t="s">
        <v>195</v>
      </c>
      <c r="H11" t="s">
        <v>263</v>
      </c>
      <c r="I11" t="s">
        <v>43</v>
      </c>
      <c r="K11" t="s">
        <v>264</v>
      </c>
      <c r="L11" t="s">
        <v>197</v>
      </c>
      <c r="N11" t="s">
        <v>265</v>
      </c>
      <c r="O11" t="s">
        <v>199</v>
      </c>
    </row>
    <row r="12" spans="1:21">
      <c r="A12" t="s">
        <v>266</v>
      </c>
      <c r="B12" t="s">
        <v>267</v>
      </c>
      <c r="E12" t="s">
        <v>261</v>
      </c>
      <c r="F12" t="s">
        <v>202</v>
      </c>
      <c r="H12" t="s">
        <v>268</v>
      </c>
      <c r="I12" t="s">
        <v>204</v>
      </c>
      <c r="K12" t="s">
        <v>269</v>
      </c>
      <c r="L12" t="s">
        <v>206</v>
      </c>
      <c r="N12" t="s">
        <v>270</v>
      </c>
      <c r="O12" t="s">
        <v>208</v>
      </c>
    </row>
    <row r="13" spans="1:21">
      <c r="A13" t="s">
        <v>271</v>
      </c>
      <c r="B13" t="s">
        <v>272</v>
      </c>
      <c r="E13" t="s">
        <v>266</v>
      </c>
      <c r="F13" t="s">
        <v>211</v>
      </c>
      <c r="H13" t="s">
        <v>273</v>
      </c>
      <c r="I13" t="s">
        <v>213</v>
      </c>
      <c r="K13" t="s">
        <v>274</v>
      </c>
      <c r="L13" t="s">
        <v>215</v>
      </c>
      <c r="N13" t="s">
        <v>275</v>
      </c>
      <c r="O13" t="s">
        <v>217</v>
      </c>
    </row>
    <row r="14" spans="1:21">
      <c r="A14" t="s">
        <v>42</v>
      </c>
      <c r="B14" t="s">
        <v>177</v>
      </c>
      <c r="E14" t="s">
        <v>271</v>
      </c>
      <c r="F14" t="s">
        <v>220</v>
      </c>
      <c r="H14" t="s">
        <v>276</v>
      </c>
      <c r="I14" t="s">
        <v>222</v>
      </c>
      <c r="K14" t="s">
        <v>277</v>
      </c>
      <c r="L14" t="s">
        <v>224</v>
      </c>
      <c r="N14" t="s">
        <v>278</v>
      </c>
      <c r="O14" t="s">
        <v>226</v>
      </c>
    </row>
    <row r="15" spans="1:21">
      <c r="A15" t="s">
        <v>203</v>
      </c>
      <c r="B15" t="s">
        <v>279</v>
      </c>
      <c r="E15" t="s">
        <v>191</v>
      </c>
      <c r="F15" t="s">
        <v>229</v>
      </c>
      <c r="H15" t="s">
        <v>42</v>
      </c>
      <c r="I15" t="s">
        <v>231</v>
      </c>
      <c r="K15" t="s">
        <v>196</v>
      </c>
      <c r="L15" t="s">
        <v>233</v>
      </c>
      <c r="N15" t="s">
        <v>198</v>
      </c>
      <c r="O15" t="s">
        <v>235</v>
      </c>
    </row>
    <row r="16" spans="1:21">
      <c r="A16" t="s">
        <v>212</v>
      </c>
      <c r="B16" t="s">
        <v>280</v>
      </c>
      <c r="E16" t="s">
        <v>193</v>
      </c>
      <c r="F16" t="s">
        <v>238</v>
      </c>
      <c r="H16" t="s">
        <v>203</v>
      </c>
      <c r="I16" t="s">
        <v>239</v>
      </c>
      <c r="K16" t="s">
        <v>205</v>
      </c>
      <c r="L16" t="s">
        <v>241</v>
      </c>
      <c r="N16" t="s">
        <v>207</v>
      </c>
      <c r="O16" t="s">
        <v>243</v>
      </c>
    </row>
    <row r="17" spans="1:15">
      <c r="A17" t="s">
        <v>221</v>
      </c>
      <c r="B17" t="s">
        <v>281</v>
      </c>
      <c r="E17" t="s">
        <v>200</v>
      </c>
      <c r="F17" t="s">
        <v>246</v>
      </c>
      <c r="H17" t="s">
        <v>212</v>
      </c>
      <c r="I17" t="s">
        <v>48</v>
      </c>
      <c r="K17" t="s">
        <v>214</v>
      </c>
      <c r="L17" t="s">
        <v>249</v>
      </c>
      <c r="N17" t="s">
        <v>216</v>
      </c>
      <c r="O17" t="s">
        <v>251</v>
      </c>
    </row>
    <row r="18" spans="1:15">
      <c r="A18" t="s">
        <v>230</v>
      </c>
      <c r="B18" t="s">
        <v>282</v>
      </c>
      <c r="E18" t="s">
        <v>209</v>
      </c>
      <c r="F18" t="s">
        <v>254</v>
      </c>
      <c r="H18" t="s">
        <v>221</v>
      </c>
      <c r="I18" t="s">
        <v>256</v>
      </c>
      <c r="K18" t="s">
        <v>223</v>
      </c>
      <c r="L18" t="s">
        <v>258</v>
      </c>
      <c r="N18" t="s">
        <v>225</v>
      </c>
      <c r="O18" t="s">
        <v>260</v>
      </c>
    </row>
    <row r="19" spans="1:15">
      <c r="A19" t="s">
        <v>47</v>
      </c>
      <c r="B19" t="s">
        <v>283</v>
      </c>
    </row>
    <row r="20" spans="1:15">
      <c r="A20" t="s">
        <v>247</v>
      </c>
      <c r="B20" t="s">
        <v>284</v>
      </c>
    </row>
    <row r="21" spans="1:15">
      <c r="A21" t="s">
        <v>255</v>
      </c>
      <c r="B21" t="s">
        <v>285</v>
      </c>
    </row>
    <row r="22" spans="1:15">
      <c r="A22" t="s">
        <v>263</v>
      </c>
      <c r="B22" t="s">
        <v>286</v>
      </c>
    </row>
    <row r="23" spans="1:15">
      <c r="A23" t="s">
        <v>268</v>
      </c>
      <c r="B23" t="s">
        <v>287</v>
      </c>
    </row>
    <row r="24" spans="1:15">
      <c r="A24" t="s">
        <v>273</v>
      </c>
      <c r="B24" t="s">
        <v>288</v>
      </c>
    </row>
    <row r="25" spans="1:15">
      <c r="A25" t="s">
        <v>276</v>
      </c>
      <c r="B25" t="s">
        <v>289</v>
      </c>
    </row>
    <row r="26" spans="1:15">
      <c r="A26" t="s">
        <v>196</v>
      </c>
      <c r="B26" t="s">
        <v>192</v>
      </c>
    </row>
    <row r="27" spans="1:15">
      <c r="A27" t="s">
        <v>205</v>
      </c>
      <c r="B27" t="s">
        <v>194</v>
      </c>
    </row>
    <row r="28" spans="1:15">
      <c r="A28" t="s">
        <v>214</v>
      </c>
      <c r="B28" t="s">
        <v>201</v>
      </c>
    </row>
    <row r="29" spans="1:15">
      <c r="A29" t="s">
        <v>223</v>
      </c>
      <c r="B29" t="s">
        <v>210</v>
      </c>
    </row>
    <row r="30" spans="1:15">
      <c r="A30" t="s">
        <v>232</v>
      </c>
      <c r="B30" t="s">
        <v>219</v>
      </c>
    </row>
    <row r="31" spans="1:15">
      <c r="A31" t="s">
        <v>240</v>
      </c>
      <c r="B31" t="s">
        <v>228</v>
      </c>
    </row>
    <row r="32" spans="1:15">
      <c r="A32" t="s">
        <v>248</v>
      </c>
      <c r="B32" t="s">
        <v>237</v>
      </c>
    </row>
    <row r="33" spans="1:2">
      <c r="A33" t="s">
        <v>257</v>
      </c>
      <c r="B33" t="s">
        <v>245</v>
      </c>
    </row>
    <row r="34" spans="1:2">
      <c r="A34" t="s">
        <v>264</v>
      </c>
      <c r="B34" t="s">
        <v>253</v>
      </c>
    </row>
    <row r="35" spans="1:2">
      <c r="A35" t="s">
        <v>269</v>
      </c>
      <c r="B35" t="s">
        <v>262</v>
      </c>
    </row>
    <row r="36" spans="1:2">
      <c r="A36" t="s">
        <v>274</v>
      </c>
      <c r="B36" t="s">
        <v>267</v>
      </c>
    </row>
    <row r="37" spans="1:2">
      <c r="A37" t="s">
        <v>277</v>
      </c>
      <c r="B37" t="s">
        <v>272</v>
      </c>
    </row>
    <row r="38" spans="1:2">
      <c r="A38" t="s">
        <v>198</v>
      </c>
      <c r="B38" t="s">
        <v>177</v>
      </c>
    </row>
    <row r="39" spans="1:2">
      <c r="A39" t="s">
        <v>207</v>
      </c>
      <c r="B39" t="s">
        <v>279</v>
      </c>
    </row>
    <row r="40" spans="1:2">
      <c r="A40" t="s">
        <v>216</v>
      </c>
      <c r="B40" t="s">
        <v>280</v>
      </c>
    </row>
    <row r="41" spans="1:2">
      <c r="A41" t="s">
        <v>225</v>
      </c>
      <c r="B41" t="s">
        <v>281</v>
      </c>
    </row>
    <row r="42" spans="1:2">
      <c r="A42" t="s">
        <v>234</v>
      </c>
      <c r="B42" t="s">
        <v>282</v>
      </c>
    </row>
    <row r="43" spans="1:2">
      <c r="A43" t="s">
        <v>242</v>
      </c>
      <c r="B43" t="s">
        <v>283</v>
      </c>
    </row>
    <row r="44" spans="1:2">
      <c r="A44" t="s">
        <v>250</v>
      </c>
      <c r="B44" t="s">
        <v>284</v>
      </c>
    </row>
    <row r="45" spans="1:2">
      <c r="A45" t="s">
        <v>259</v>
      </c>
      <c r="B45" t="s">
        <v>285</v>
      </c>
    </row>
    <row r="46" spans="1:2">
      <c r="A46" t="s">
        <v>265</v>
      </c>
      <c r="B46" t="s">
        <v>286</v>
      </c>
    </row>
    <row r="47" spans="1:2">
      <c r="A47" t="s">
        <v>270</v>
      </c>
      <c r="B47" t="s">
        <v>287</v>
      </c>
    </row>
    <row r="48" spans="1:2">
      <c r="A48" t="s">
        <v>275</v>
      </c>
      <c r="B48" t="s">
        <v>288</v>
      </c>
    </row>
    <row r="49" spans="1:2">
      <c r="A49" t="s">
        <v>278</v>
      </c>
      <c r="B49" t="s">
        <v>289</v>
      </c>
    </row>
    <row r="50" spans="1:2">
      <c r="A50" t="s">
        <v>195</v>
      </c>
      <c r="B50" t="s">
        <v>178</v>
      </c>
    </row>
    <row r="51" spans="1:2">
      <c r="A51" t="s">
        <v>202</v>
      </c>
      <c r="B51" t="s">
        <v>290</v>
      </c>
    </row>
    <row r="52" spans="1:2">
      <c r="A52" t="s">
        <v>211</v>
      </c>
      <c r="B52" t="s">
        <v>291</v>
      </c>
    </row>
    <row r="53" spans="1:2">
      <c r="A53" t="s">
        <v>220</v>
      </c>
      <c r="B53" t="s">
        <v>292</v>
      </c>
    </row>
    <row r="54" spans="1:2">
      <c r="A54" t="s">
        <v>229</v>
      </c>
      <c r="B54" t="s">
        <v>293</v>
      </c>
    </row>
    <row r="55" spans="1:2">
      <c r="A55" t="s">
        <v>238</v>
      </c>
      <c r="B55" t="s">
        <v>294</v>
      </c>
    </row>
    <row r="56" spans="1:2">
      <c r="A56" t="s">
        <v>246</v>
      </c>
      <c r="B56" t="s">
        <v>295</v>
      </c>
    </row>
    <row r="57" spans="1:2">
      <c r="A57" t="s">
        <v>254</v>
      </c>
      <c r="B57" t="s">
        <v>296</v>
      </c>
    </row>
    <row r="58" spans="1:2">
      <c r="A58" t="s">
        <v>43</v>
      </c>
      <c r="B58" t="s">
        <v>178</v>
      </c>
    </row>
    <row r="59" spans="1:2">
      <c r="A59" t="s">
        <v>204</v>
      </c>
      <c r="B59" t="s">
        <v>290</v>
      </c>
    </row>
    <row r="60" spans="1:2">
      <c r="A60" t="s">
        <v>213</v>
      </c>
      <c r="B60" t="s">
        <v>291</v>
      </c>
    </row>
    <row r="61" spans="1:2">
      <c r="A61" t="s">
        <v>222</v>
      </c>
      <c r="B61" t="s">
        <v>292</v>
      </c>
    </row>
    <row r="62" spans="1:2">
      <c r="A62" t="s">
        <v>231</v>
      </c>
      <c r="B62" t="s">
        <v>293</v>
      </c>
    </row>
    <row r="63" spans="1:2">
      <c r="A63" t="s">
        <v>239</v>
      </c>
      <c r="B63" t="s">
        <v>294</v>
      </c>
    </row>
    <row r="64" spans="1:2">
      <c r="A64" t="s">
        <v>48</v>
      </c>
      <c r="B64" t="s">
        <v>295</v>
      </c>
    </row>
    <row r="65" spans="1:2">
      <c r="A65" t="s">
        <v>256</v>
      </c>
      <c r="B65" t="s">
        <v>296</v>
      </c>
    </row>
    <row r="66" spans="1:2">
      <c r="A66" t="s">
        <v>197</v>
      </c>
      <c r="B66" t="s">
        <v>297</v>
      </c>
    </row>
    <row r="67" spans="1:2">
      <c r="A67" t="s">
        <v>206</v>
      </c>
      <c r="B67" t="s">
        <v>298</v>
      </c>
    </row>
    <row r="68" spans="1:2">
      <c r="A68" t="s">
        <v>215</v>
      </c>
      <c r="B68" t="s">
        <v>299</v>
      </c>
    </row>
    <row r="69" spans="1:2">
      <c r="A69" t="s">
        <v>224</v>
      </c>
      <c r="B69" t="s">
        <v>300</v>
      </c>
    </row>
    <row r="70" spans="1:2">
      <c r="A70" t="s">
        <v>233</v>
      </c>
      <c r="B70" t="s">
        <v>301</v>
      </c>
    </row>
    <row r="71" spans="1:2">
      <c r="A71" t="s">
        <v>241</v>
      </c>
      <c r="B71" t="s">
        <v>302</v>
      </c>
    </row>
    <row r="72" spans="1:2">
      <c r="A72" t="s">
        <v>249</v>
      </c>
      <c r="B72" t="s">
        <v>303</v>
      </c>
    </row>
    <row r="73" spans="1:2">
      <c r="A73" t="s">
        <v>258</v>
      </c>
      <c r="B73" t="s">
        <v>304</v>
      </c>
    </row>
    <row r="74" spans="1:2">
      <c r="A74" t="s">
        <v>199</v>
      </c>
      <c r="B74" t="s">
        <v>297</v>
      </c>
    </row>
    <row r="75" spans="1:2">
      <c r="A75" t="s">
        <v>208</v>
      </c>
      <c r="B75" t="s">
        <v>298</v>
      </c>
    </row>
    <row r="76" spans="1:2">
      <c r="A76" t="s">
        <v>217</v>
      </c>
      <c r="B76" t="s">
        <v>299</v>
      </c>
    </row>
    <row r="77" spans="1:2">
      <c r="A77" t="s">
        <v>226</v>
      </c>
      <c r="B77" t="s">
        <v>300</v>
      </c>
    </row>
    <row r="78" spans="1:2">
      <c r="A78" t="s">
        <v>235</v>
      </c>
      <c r="B78" t="s">
        <v>301</v>
      </c>
    </row>
    <row r="79" spans="1:2">
      <c r="A79" t="s">
        <v>243</v>
      </c>
      <c r="B79" t="s">
        <v>302</v>
      </c>
    </row>
    <row r="80" spans="1:2">
      <c r="A80" t="s">
        <v>251</v>
      </c>
      <c r="B80" t="s">
        <v>303</v>
      </c>
    </row>
    <row r="81" spans="1:17">
      <c r="A81" t="s">
        <v>260</v>
      </c>
      <c r="B81" t="s">
        <v>304</v>
      </c>
    </row>
    <row r="85" spans="1:17">
      <c r="A85" s="1" t="s">
        <v>305</v>
      </c>
    </row>
    <row r="86" spans="1:17">
      <c r="A86" s="294" t="s">
        <v>306</v>
      </c>
      <c r="B86" s="294"/>
      <c r="C86" s="11"/>
      <c r="D86" s="294" t="s">
        <v>307</v>
      </c>
      <c r="E86" s="294"/>
      <c r="G86" s="294" t="s">
        <v>308</v>
      </c>
      <c r="H86" s="294"/>
      <c r="J86" s="294" t="s">
        <v>309</v>
      </c>
      <c r="K86" s="294"/>
      <c r="L86" s="11"/>
      <c r="M86" s="294" t="s">
        <v>310</v>
      </c>
      <c r="N86" s="294"/>
      <c r="P86" s="294" t="s">
        <v>311</v>
      </c>
      <c r="Q86" s="294"/>
    </row>
    <row r="87" spans="1:17">
      <c r="A87" t="s">
        <v>312</v>
      </c>
      <c r="B87" t="s">
        <v>115</v>
      </c>
      <c r="D87" t="s">
        <v>312</v>
      </c>
      <c r="E87" t="s">
        <v>115</v>
      </c>
      <c r="G87" t="s">
        <v>312</v>
      </c>
      <c r="H87" t="s">
        <v>115</v>
      </c>
      <c r="J87" t="s">
        <v>312</v>
      </c>
      <c r="K87" t="s">
        <v>115</v>
      </c>
      <c r="M87" t="s">
        <v>312</v>
      </c>
      <c r="N87" t="s">
        <v>115</v>
      </c>
      <c r="P87" t="s">
        <v>312</v>
      </c>
      <c r="Q87" t="s">
        <v>115</v>
      </c>
    </row>
    <row r="88" spans="1:17">
      <c r="A88" t="s">
        <v>313</v>
      </c>
      <c r="B88" t="s">
        <v>314</v>
      </c>
      <c r="D88" t="s">
        <v>315</v>
      </c>
      <c r="E88" t="s">
        <v>316</v>
      </c>
      <c r="G88" t="s">
        <v>317</v>
      </c>
      <c r="H88" t="s">
        <v>318</v>
      </c>
      <c r="J88" t="s">
        <v>313</v>
      </c>
      <c r="K88" s="12">
        <v>1.2</v>
      </c>
      <c r="M88" t="s">
        <v>313</v>
      </c>
      <c r="N88" t="s">
        <v>319</v>
      </c>
      <c r="P88" t="s">
        <v>315</v>
      </c>
      <c r="Q88" t="s">
        <v>320</v>
      </c>
    </row>
  </sheetData>
  <mergeCells count="12">
    <mergeCell ref="A86:B86"/>
    <mergeCell ref="D86:E86"/>
    <mergeCell ref="G86:H86"/>
    <mergeCell ref="T1:U1"/>
    <mergeCell ref="Q1:R1"/>
    <mergeCell ref="E1:F1"/>
    <mergeCell ref="H1:I1"/>
    <mergeCell ref="K1:L1"/>
    <mergeCell ref="N1:O1"/>
    <mergeCell ref="J86:K86"/>
    <mergeCell ref="M86:N86"/>
    <mergeCell ref="P86:Q8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1b7f8f3-4c59-4d49-b483-0fa5f1c9fc9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147CAC05253244AA89A7DD330C80FE" ma:contentTypeVersion="60" ma:contentTypeDescription="Create a new document." ma:contentTypeScope="" ma:versionID="feed326b036819ac12ec975c0df76e84">
  <xsd:schema xmlns:xsd="http://www.w3.org/2001/XMLSchema" xmlns:xs="http://www.w3.org/2001/XMLSchema" xmlns:p="http://schemas.microsoft.com/office/2006/metadata/properties" xmlns:ns2="6b710c5f-2dc9-4c37-bd29-2e6939e2cde5" xmlns:ns3="7cf1ad24-137d-4da9-be11-d72e8473f7e1" targetNamespace="http://schemas.microsoft.com/office/2006/metadata/properties" ma:root="true" ma:fieldsID="dee2f290308dc8edabe41a1cd5d050f2" ns2:_="" ns3:_="">
    <xsd:import namespace="6b710c5f-2dc9-4c37-bd29-2e6939e2cde5"/>
    <xsd:import namespace="7cf1ad24-137d-4da9-be11-d72e8473f7e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710c5f-2dc9-4c37-bd29-2e6939e2cde5"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cf1ad24-137d-4da9-be11-d72e8473f7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C4153E15BBA51E4F9C86AECC4982C2E3" ma:contentTypeVersion="4" ma:contentTypeDescription="Create a new document." ma:contentTypeScope="" ma:versionID="f3159712c8d4d3e2906a469dc23fa536">
  <xsd:schema xmlns:xsd="http://www.w3.org/2001/XMLSchema" xmlns:xs="http://www.w3.org/2001/XMLSchema" xmlns:p="http://schemas.microsoft.com/office/2006/metadata/properties" xmlns:ns1="http://schemas.microsoft.com/sharepoint/v3" xmlns:ns2="91b7f8f3-4c59-4d49-b483-0fa5f1c9fc9e" targetNamespace="http://schemas.microsoft.com/office/2006/metadata/properties" ma:root="true" ma:fieldsID="aa0a91aad19d8f00a20270a3b11d253e" ns1:_="" ns2:_="">
    <xsd:import namespace="http://schemas.microsoft.com/sharepoint/v3"/>
    <xsd:import namespace="91b7f8f3-4c59-4d49-b483-0fa5f1c9fc9e"/>
    <xsd:element name="properties">
      <xsd:complexType>
        <xsd:sequence>
          <xsd:element name="documentManagement">
            <xsd:complexType>
              <xsd:all>
                <xsd:element ref="ns1:PublishingStartDate" minOccurs="0"/>
                <xsd:element ref="ns1:PublishingExpirationDate"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b7f8f3-4c59-4d49-b483-0fa5f1c9fc9e" elementFormDefault="qualified">
    <xsd:import namespace="http://schemas.microsoft.com/office/2006/documentManagement/types"/>
    <xsd:import namespace="http://schemas.microsoft.com/office/infopath/2007/PartnerControls"/>
    <xsd:element name="TaxCatchAll" ma:index="10" nillable="true" ma:displayName="Taxonomy Catch All Column" ma:list="{d2e624f1-968b-43bc-85aa-0bcfe3bfc12c}" ma:internalName="TaxCatchAll" ma:showField="CatchAllData" ma:web="91b7f8f3-4c59-4d49-b483-0fa5f1c9f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C6C78D-5F40-4616-9871-A998C34DE928}"/>
</file>

<file path=customXml/itemProps2.xml><?xml version="1.0" encoding="utf-8"?>
<ds:datastoreItem xmlns:ds="http://schemas.openxmlformats.org/officeDocument/2006/customXml" ds:itemID="{C17B8FA1-554E-497B-8E57-32FBDE87B299}"/>
</file>

<file path=customXml/itemProps3.xml><?xml version="1.0" encoding="utf-8"?>
<ds:datastoreItem xmlns:ds="http://schemas.openxmlformats.org/officeDocument/2006/customXml" ds:itemID="{7072F405-6DC6-4ADF-9723-ABAD3EEE462E}"/>
</file>

<file path=customXml/itemProps4.xml><?xml version="1.0" encoding="utf-8"?>
<ds:datastoreItem xmlns:ds="http://schemas.openxmlformats.org/officeDocument/2006/customXml" ds:itemID="{3CBD57E9-06B9-4B0E-B6D5-1790F0CA5BDE}"/>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Sabol</dc:creator>
  <cp:keywords/>
  <dc:description/>
  <cp:lastModifiedBy/>
  <cp:revision/>
  <dcterms:created xsi:type="dcterms:W3CDTF">2015-09-30T19:00:33Z</dcterms:created>
  <dcterms:modified xsi:type="dcterms:W3CDTF">2025-08-27T17:57:39Z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0x010100C4153E15BBA51E4F9C86AECC4982C2E3</vt:lpwstr>
  </property>
  <property fmtid="{D5CDD505-2E9C-101B-9397-08002B2CF9AE}" pid="3" name="_dlc_DocIdItemGuid">
    <vt:lpwstr>40b19a1f-aec1-4943-b942-5929554d77d1</vt:lpwstr>
  </property>
  <property fmtid="{D5CDD505-2E9C-101B-9397-08002B2CF9AE}" pid="4" name="MSIP_Label_7b94a7b8-f06c-4dfe-bdcc-9b548fd58c31_Enabled">
    <vt:lpwstr>true</vt:lpwstr>
  </property>
  <property fmtid="{D5CDD505-2E9C-101B-9397-08002B2CF9AE}" pid="5" name="MSIP_Label_7b94a7b8-f06c-4dfe-bdcc-9b548fd58c31_SetDate">
    <vt:lpwstr>2021-07-26T13:21:23Z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30e6b94b-530f-450a-96b8-5d4142c5c6d8</vt:lpwstr>
  </property>
  <property fmtid="{D5CDD505-2E9C-101B-9397-08002B2CF9AE}" pid="10" name="MSIP_Label_7b94a7b8-f06c-4dfe-bdcc-9b548fd58c31_ContentBits">
    <vt:lpwstr>0</vt:lpwstr>
  </property>
</Properties>
</file>